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ropbox\DROPBOX\HDD Desktop\Flexi Podcast Production &amp; Ads Studio\website\Flexi Podcasts\"/>
    </mc:Choice>
  </mc:AlternateContent>
  <xr:revisionPtr revIDLastSave="0" documentId="13_ncr:1_{84986DEF-A1EA-485D-AF01-ACFF64DA6AA9}" xr6:coauthVersionLast="47" xr6:coauthVersionMax="47" xr10:uidLastSave="{00000000-0000-0000-0000-000000000000}"/>
  <bookViews>
    <workbookView xWindow="-120" yWindow="-120" windowWidth="29040" windowHeight="15720" xr2:uid="{BA99468A-0EAD-41F6-8D76-300C01A74C58}"/>
  </bookViews>
  <sheets>
    <sheet name="Menu" sheetId="1" r:id="rId1"/>
    <sheet name="Back-en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2" i="2" l="1"/>
  <c r="G13" i="1"/>
  <c r="Y107" i="2"/>
  <c r="X107" i="2"/>
  <c r="W107" i="2"/>
  <c r="V107" i="2"/>
  <c r="AA101" i="2"/>
  <c r="Z101" i="2"/>
  <c r="Y101" i="2"/>
  <c r="X101" i="2"/>
  <c r="W101" i="2"/>
  <c r="V101" i="2"/>
  <c r="AA99" i="2"/>
  <c r="Z99" i="2"/>
  <c r="Y99" i="2"/>
  <c r="X99" i="2"/>
  <c r="W99" i="2"/>
  <c r="V99" i="2"/>
  <c r="AA96" i="2"/>
  <c r="Z96" i="2"/>
  <c r="Z94" i="2"/>
  <c r="AA94" i="2"/>
  <c r="Y94" i="2"/>
  <c r="X94" i="2"/>
  <c r="AA83" i="2"/>
  <c r="Z83" i="2"/>
  <c r="Y83" i="2"/>
  <c r="X83" i="2"/>
  <c r="W83" i="2"/>
  <c r="V83" i="2"/>
  <c r="U80" i="2"/>
  <c r="T80" i="2"/>
  <c r="AE79" i="2"/>
  <c r="AD79" i="2"/>
  <c r="AC79" i="2"/>
  <c r="AB79" i="2"/>
  <c r="AA79" i="2"/>
  <c r="Z79" i="2"/>
  <c r="Y79" i="2"/>
  <c r="X79" i="2"/>
  <c r="W79" i="2"/>
  <c r="V79" i="2"/>
  <c r="U79" i="2"/>
  <c r="T79" i="2"/>
  <c r="V77" i="2"/>
  <c r="W77" i="2"/>
  <c r="W75" i="2"/>
  <c r="V75" i="2"/>
  <c r="W73" i="2"/>
  <c r="V73" i="2"/>
  <c r="W72" i="2"/>
  <c r="V72" i="2"/>
  <c r="Y69" i="2"/>
  <c r="X69" i="2"/>
  <c r="W69" i="2"/>
  <c r="V69" i="2"/>
  <c r="U69" i="2"/>
  <c r="T69" i="2"/>
  <c r="Y64" i="2"/>
  <c r="X64" i="2"/>
  <c r="Y62" i="2"/>
  <c r="W57" i="2"/>
  <c r="V57" i="2"/>
  <c r="Y55" i="2"/>
  <c r="X55" i="2"/>
  <c r="W55" i="2"/>
  <c r="V55" i="2"/>
  <c r="V53" i="2"/>
  <c r="W53" i="2"/>
  <c r="F53" i="2"/>
  <c r="AA51" i="2"/>
  <c r="Z51" i="2"/>
  <c r="Y51" i="2"/>
  <c r="X51" i="2"/>
  <c r="W51" i="2"/>
  <c r="V51" i="2"/>
  <c r="AA50" i="2"/>
  <c r="Z50" i="2"/>
  <c r="Y50" i="2"/>
  <c r="X50" i="2"/>
  <c r="U44" i="2"/>
  <c r="T44" i="2"/>
  <c r="U43" i="2"/>
  <c r="T43" i="2"/>
  <c r="Z41" i="2"/>
  <c r="AC41" i="2"/>
  <c r="AB41" i="2"/>
  <c r="AA41" i="2"/>
  <c r="AC35" i="2"/>
  <c r="AB35" i="2"/>
  <c r="AA35" i="2"/>
  <c r="Z35" i="2"/>
  <c r="W35" i="2"/>
  <c r="V35" i="2"/>
  <c r="V34" i="2"/>
  <c r="AC34" i="2"/>
  <c r="AB34" i="2"/>
  <c r="AA34" i="2"/>
  <c r="Z34" i="2"/>
  <c r="Y34" i="2"/>
  <c r="X34" i="2"/>
  <c r="W34" i="2"/>
  <c r="W32" i="2"/>
  <c r="X32" i="2"/>
  <c r="Y32" i="2"/>
  <c r="V32" i="2"/>
  <c r="AE27" i="2"/>
  <c r="X16" i="2"/>
  <c r="Y16" i="2"/>
  <c r="V19" i="2"/>
  <c r="W19" i="2"/>
  <c r="T21" i="2"/>
  <c r="U21" i="2"/>
  <c r="V21" i="2"/>
  <c r="X21" i="2"/>
  <c r="W21" i="2"/>
  <c r="Y21" i="2"/>
  <c r="Z21" i="2"/>
  <c r="AA21" i="2"/>
  <c r="T22" i="2"/>
  <c r="U22" i="2"/>
  <c r="X22" i="2"/>
  <c r="Y22" i="2"/>
  <c r="Z22" i="2"/>
  <c r="AA22" i="2"/>
  <c r="V23" i="2"/>
  <c r="W23" i="2"/>
  <c r="Y23" i="2"/>
  <c r="X23" i="2"/>
  <c r="Z23" i="2"/>
  <c r="AA23" i="2"/>
  <c r="V25" i="2"/>
  <c r="W25" i="2"/>
  <c r="X25" i="2"/>
  <c r="Y25" i="2"/>
  <c r="Z25" i="2"/>
  <c r="AA25" i="2"/>
  <c r="X27" i="2"/>
  <c r="Y27" i="2"/>
  <c r="Z27" i="2"/>
  <c r="AA27" i="2"/>
  <c r="AD27" i="2"/>
  <c r="AC27" i="2"/>
  <c r="AB27" i="2"/>
  <c r="E14" i="1"/>
  <c r="E53" i="2"/>
  <c r="U108" i="2"/>
  <c r="J90" i="2"/>
  <c r="I90" i="2"/>
  <c r="H90" i="2"/>
  <c r="G90" i="2"/>
  <c r="F90" i="2"/>
  <c r="E90" i="2"/>
  <c r="D90" i="2"/>
  <c r="J92" i="2"/>
  <c r="I92" i="2"/>
  <c r="H92" i="2"/>
  <c r="G92" i="2"/>
  <c r="F92" i="2"/>
  <c r="E92" i="2"/>
  <c r="I96" i="2"/>
  <c r="J96" i="2"/>
  <c r="P88" i="2"/>
  <c r="O88" i="2"/>
  <c r="N88" i="2"/>
  <c r="M88" i="2"/>
  <c r="L88" i="2"/>
  <c r="K88" i="2"/>
  <c r="J88" i="2"/>
  <c r="I88" i="2"/>
  <c r="H88" i="2"/>
  <c r="G88" i="2"/>
  <c r="F88" i="2"/>
  <c r="E88" i="2"/>
  <c r="G32" i="2"/>
  <c r="F32" i="2"/>
  <c r="E32" i="2"/>
  <c r="D32" i="2"/>
  <c r="F46" i="2"/>
  <c r="E46" i="2"/>
  <c r="G46" i="2"/>
  <c r="D46" i="2"/>
  <c r="C46" i="2"/>
  <c r="G53" i="2"/>
  <c r="T108" i="2"/>
  <c r="C110" i="2"/>
  <c r="J101" i="2"/>
  <c r="I101" i="2"/>
  <c r="H101" i="2"/>
  <c r="G101" i="2"/>
  <c r="F101" i="2"/>
  <c r="E101" i="2"/>
  <c r="F77" i="2"/>
  <c r="E77" i="2"/>
  <c r="F73" i="2"/>
  <c r="E73" i="2"/>
  <c r="K99" i="2"/>
  <c r="F99" i="2" s="1"/>
  <c r="D80" i="2"/>
  <c r="C80" i="2"/>
  <c r="J51" i="2"/>
  <c r="I51" i="2"/>
  <c r="H51" i="2"/>
  <c r="G51" i="2"/>
  <c r="F51" i="2"/>
  <c r="E51" i="2"/>
  <c r="C43" i="2"/>
  <c r="L41" i="2"/>
  <c r="K41" i="2"/>
  <c r="J41" i="2"/>
  <c r="I41" i="2"/>
  <c r="D43" i="2"/>
  <c r="W36" i="2" l="1"/>
  <c r="I113" i="1" s="1"/>
  <c r="U36" i="2"/>
  <c r="G113" i="1" s="1"/>
  <c r="C48" i="2"/>
  <c r="V50" i="2" s="1"/>
  <c r="V90" i="2"/>
  <c r="E99" i="2"/>
  <c r="W90" i="2"/>
  <c r="D48" i="2"/>
  <c r="W50" i="2" s="1"/>
  <c r="G99" i="2"/>
  <c r="I99" i="2"/>
  <c r="H99" i="2"/>
  <c r="J99" i="2"/>
  <c r="W109" i="2" l="1"/>
  <c r="I114" i="1" s="1"/>
  <c r="U109" i="2"/>
  <c r="G114" i="1" s="1"/>
  <c r="G38" i="1" l="1"/>
  <c r="E38" i="1"/>
</calcChain>
</file>

<file path=xl/sharedStrings.xml><?xml version="1.0" encoding="utf-8"?>
<sst xmlns="http://schemas.openxmlformats.org/spreadsheetml/2006/main" count="460" uniqueCount="236">
  <si>
    <t>Editing:</t>
  </si>
  <si>
    <t>None</t>
  </si>
  <si>
    <t>Zoom (Free)</t>
  </si>
  <si>
    <t>No editing</t>
  </si>
  <si>
    <t>Menu option (time / cost)</t>
  </si>
  <si>
    <t>Ideation:</t>
  </si>
  <si>
    <t>Idea is fully formed</t>
  </si>
  <si>
    <t>No intro nor outro</t>
  </si>
  <si>
    <t>No ads</t>
  </si>
  <si>
    <t>Ads inserted:</t>
  </si>
  <si>
    <t>No clips</t>
  </si>
  <si>
    <t>1-5mins</t>
  </si>
  <si>
    <t>Publish podcast to:</t>
  </si>
  <si>
    <t>Twitter/X</t>
  </si>
  <si>
    <t>LinkedIn</t>
  </si>
  <si>
    <t>YouTube Shorts</t>
  </si>
  <si>
    <t>Facebook &amp; Instagram</t>
  </si>
  <si>
    <t>Nostr</t>
  </si>
  <si>
    <t>YouTube</t>
  </si>
  <si>
    <t>Flexi-Podcasts Basic (1-2h)</t>
  </si>
  <si>
    <t>I will do this</t>
  </si>
  <si>
    <t>Episode composition:</t>
  </si>
  <si>
    <t>Adverts:</t>
  </si>
  <si>
    <t>Flexi-Podcasts Simple (1-2h)</t>
  </si>
  <si>
    <t>Basic Advert (1-3h each)</t>
  </si>
  <si>
    <t>N/A</t>
  </si>
  <si>
    <t>Intro and/or outro (0.08-0.16h)</t>
  </si>
  <si>
    <t>Number of clips posted each week:</t>
  </si>
  <si>
    <t>5-15mins</t>
  </si>
  <si>
    <t>Flexi-Podcasts</t>
  </si>
  <si>
    <t>Podcast Details</t>
  </si>
  <si>
    <t>Show name:</t>
  </si>
  <si>
    <t>Pre-Production</t>
  </si>
  <si>
    <t>Logistics</t>
  </si>
  <si>
    <t>Replying to audience:</t>
  </si>
  <si>
    <t>Not needed</t>
  </si>
  <si>
    <t>Second menu option (time / cost)</t>
  </si>
  <si>
    <t>x</t>
  </si>
  <si>
    <t>Production</t>
  </si>
  <si>
    <t>Publication</t>
  </si>
  <si>
    <t>Yes (0.08h per ep)</t>
  </si>
  <si>
    <t>Marketing</t>
  </si>
  <si>
    <t>Platforms to share episodes on:</t>
  </si>
  <si>
    <t>Website:</t>
  </si>
  <si>
    <t>None / Already exists</t>
  </si>
  <si>
    <t xml:space="preserve"> + Additional website costs ($150-$300)</t>
  </si>
  <si>
    <t>Flexi-Podcasts Pro (5-10h)</t>
  </si>
  <si>
    <t>Flexi-Podcasts Pro (5-15h)</t>
  </si>
  <si>
    <t>Instructions</t>
  </si>
  <si>
    <t>Segments:</t>
  </si>
  <si>
    <t>I want consultation please (1-3h)</t>
  </si>
  <si>
    <t>I have something to work with (1-2h)</t>
  </si>
  <si>
    <t>Episode intro/outro:</t>
  </si>
  <si>
    <t>Finding and scheduling guests:</t>
  </si>
  <si>
    <t>Managing bookings:</t>
  </si>
  <si>
    <t>Reddit</t>
  </si>
  <si>
    <t>Flexi-Podcasts Advanced (2-3h)</t>
  </si>
  <si>
    <t>Backups stored by:</t>
  </si>
  <si>
    <t>I'm set on a name:</t>
  </si>
  <si>
    <t>I want consultation please (1-2h)</t>
  </si>
  <si>
    <t xml:space="preserve">  </t>
  </si>
  <si>
    <t>Tracked custom branded links:</t>
  </si>
  <si>
    <t>No thanks</t>
  </si>
  <si>
    <t>Paid marketing:</t>
  </si>
  <si>
    <t>Highlight clips marketing:</t>
  </si>
  <si>
    <t>Platforms to share clips on:</t>
  </si>
  <si>
    <t>Monthly analytics:</t>
  </si>
  <si>
    <t>Fundamental tools:</t>
  </si>
  <si>
    <t>Menu Category</t>
  </si>
  <si>
    <t>Podcast logo and visuals:</t>
  </si>
  <si>
    <t xml:space="preserve"> + A required item (time / cost)</t>
  </si>
  <si>
    <t>I want consultation please (0.25-2h)</t>
  </si>
  <si>
    <t>I know what I want (2-8h)</t>
  </si>
  <si>
    <t>I know what I want (2-15h)</t>
  </si>
  <si>
    <t>Professional Advert (5-10h each)</t>
  </si>
  <si>
    <t>Flexi-Podcasts Simple (5-10h)</t>
  </si>
  <si>
    <t>Recordings:</t>
  </si>
  <si>
    <t>Solo / in-person (camera)</t>
  </si>
  <si>
    <t>Audio-only (microphone)</t>
  </si>
  <si>
    <t xml:space="preserve"> + Dropbox ($5 p/m)</t>
  </si>
  <si>
    <t>Let's discuss</t>
  </si>
  <si>
    <t>1min or under (can be YouTube Shorts)</t>
  </si>
  <si>
    <t>Social media posts (not clips):</t>
  </si>
  <si>
    <t>Subtitles on clips:</t>
  </si>
  <si>
    <t>Footage and images in clips:</t>
  </si>
  <si>
    <t>30-50% coverage (0.5h per 1min)</t>
  </si>
  <si>
    <t>50-75% coverage (1h per 1min)</t>
  </si>
  <si>
    <t>Fast pace detailed editing (2h per 1min)</t>
  </si>
  <si>
    <t>Pre-production:</t>
  </si>
  <si>
    <t>Minimal editing (0.5-1h per 1h ep)</t>
  </si>
  <si>
    <t>Realistic easy listening (2-3h per 1h ep)</t>
  </si>
  <si>
    <t>1 advert tactical insert (0.16h)</t>
  </si>
  <si>
    <t>2 adverts tactically inserted (0.33h)</t>
  </si>
  <si>
    <t>YouTube only (0.08h)</t>
  </si>
  <si>
    <t>Podcast platforms &amp; YouTube (0.25h)</t>
  </si>
  <si>
    <t xml:space="preserve"> + Setting up platforms (0.5h)</t>
  </si>
  <si>
    <t>Podcast platforms only (0.08h)</t>
  </si>
  <si>
    <t>Flexi-Podcasts keeps copy available (0.08h)</t>
  </si>
  <si>
    <t>14-21 posts per week (0.08-0.16h each)</t>
  </si>
  <si>
    <t>7-14 posts per week (0.08-0.16h each)</t>
  </si>
  <si>
    <t>2-6 posts per week (0.08-0.16h each)</t>
  </si>
  <si>
    <t>Other:</t>
  </si>
  <si>
    <t>Medium editing (1-2h per 1h ep)</t>
  </si>
  <si>
    <t xml:space="preserve"> enter name here</t>
  </si>
  <si>
    <t xml:space="preserve"> + Descript ($26.13 p/m)</t>
  </si>
  <si>
    <t xml:space="preserve"> + Adobe Suite ($22 p/m)</t>
  </si>
  <si>
    <t xml:space="preserve"> + Storyblocks ($25 p/m)</t>
  </si>
  <si>
    <t xml:space="preserve"> + Rebrandly ($15 p/m)</t>
  </si>
  <si>
    <t>Highlight clips' length:</t>
  </si>
  <si>
    <t xml:space="preserve"> + Vidyo ($18.75 p/m)</t>
  </si>
  <si>
    <t>&gt; Maybe added description</t>
  </si>
  <si>
    <t>&gt; OpenBroadcastSoftware is free</t>
  </si>
  <si>
    <t>&gt; Low quality single track audio and video</t>
  </si>
  <si>
    <t>&gt; Single track audio only</t>
  </si>
  <si>
    <t>&gt; HD, multi-track, no lag &amp; cleaner edit</t>
  </si>
  <si>
    <t>&gt; Track traffic from social media to eps, etc</t>
  </si>
  <si>
    <t>&gt; More mature audiences / less is more</t>
  </si>
  <si>
    <t>&gt; Brand trust and viewer retention</t>
  </si>
  <si>
    <t xml:space="preserve">&gt; Brand trust or for younger viewers </t>
  </si>
  <si>
    <t>&gt; With recommendations</t>
  </si>
  <si>
    <t>&gt; With recommendations and more details</t>
  </si>
  <si>
    <t>Estimated total (AUD):</t>
  </si>
  <si>
    <t>Low end</t>
  </si>
  <si>
    <t>High end</t>
  </si>
  <si>
    <t>Low</t>
  </si>
  <si>
    <t>High</t>
  </si>
  <si>
    <t>Section 2 and incl Adobe:</t>
  </si>
  <si>
    <t>hourly rate:</t>
  </si>
  <si>
    <t>I want consultation please (0.5-1h)</t>
  </si>
  <si>
    <t>Flexi-Podcasts Simple (0.5-1.5h each)</t>
  </si>
  <si>
    <t>*for notes</t>
  </si>
  <si>
    <t>Flexi-Podcasts (0.5-1h per week)</t>
  </si>
  <si>
    <t>Flexi-Podcasts (0.25-0.5h per week)</t>
  </si>
  <si>
    <t>*p/week</t>
  </si>
  <si>
    <t>*each</t>
  </si>
  <si>
    <t>You can ignore this sheet</t>
  </si>
  <si>
    <t>Riverside ($22.28-$35.64)</t>
  </si>
  <si>
    <t>Zoom paid ($20.25)</t>
  </si>
  <si>
    <t>Episodes' length:</t>
  </si>
  <si>
    <t>45m to 1h</t>
  </si>
  <si>
    <t>1 to 2h</t>
  </si>
  <si>
    <t>More than 2h</t>
  </si>
  <si>
    <t>Descript</t>
  </si>
  <si>
    <t>Storyblocks</t>
  </si>
  <si>
    <t>Dropbox</t>
  </si>
  <si>
    <t>Rebrandly</t>
  </si>
  <si>
    <t>Vidyo</t>
  </si>
  <si>
    <t>determined by num clients:</t>
  </si>
  <si>
    <t>Number of extra segments:</t>
  </si>
  <si>
    <t>One</t>
  </si>
  <si>
    <t>Two</t>
  </si>
  <si>
    <t>Three</t>
  </si>
  <si>
    <t>More than three</t>
  </si>
  <si>
    <t>I will do make these</t>
  </si>
  <si>
    <t>&gt; Added sections eg. email in</t>
  </si>
  <si>
    <t>*upfront</t>
  </si>
  <si>
    <t>Intro and/or outro with editing (0.25-0.5h)</t>
  </si>
  <si>
    <t>*row done under upfront:</t>
  </si>
  <si>
    <t>Zoom paid</t>
  </si>
  <si>
    <t>Riverside basic</t>
  </si>
  <si>
    <t>Riverside pro</t>
  </si>
  <si>
    <t>Twitter Premium</t>
  </si>
  <si>
    <t>*length selection here</t>
  </si>
  <si>
    <t>Platforms to post clips on:</t>
  </si>
  <si>
    <t>Worried about shadowbans?</t>
  </si>
  <si>
    <t>No</t>
  </si>
  <si>
    <t>Maybe</t>
  </si>
  <si>
    <t>Yes</t>
  </si>
  <si>
    <t>*add to notes</t>
  </si>
  <si>
    <t>&gt; Some topics can result in acc restrictions</t>
  </si>
  <si>
    <t>Are you worried about shadowbans?</t>
  </si>
  <si>
    <t>Adobe</t>
  </si>
  <si>
    <t>*per month</t>
  </si>
  <si>
    <t>*Adobe</t>
  </si>
  <si>
    <t>Number of adverts to make:</t>
  </si>
  <si>
    <t>Pre-production estimate:</t>
  </si>
  <si>
    <t>Low:</t>
  </si>
  <si>
    <t>High:</t>
  </si>
  <si>
    <t>I know what I want (1-20h)</t>
  </si>
  <si>
    <t>Monthly cost:</t>
  </si>
  <si>
    <t>Episodes per month:</t>
  </si>
  <si>
    <t>Four</t>
  </si>
  <si>
    <t>More than four</t>
  </si>
  <si>
    <t>* All times seen are estimates, hours taken will always be recorded.</t>
  </si>
  <si>
    <t xml:space="preserve"> ? - X Premium ($11.25 p/m)</t>
  </si>
  <si>
    <t>? - Artist outsourced for anim loop (~$400)</t>
  </si>
  <si>
    <t>? - Descript waveform visuals ($26.13 p/m)</t>
  </si>
  <si>
    <t>Flexi-Podcasts Pro (10-20h)</t>
  </si>
  <si>
    <t>*per 1h episode</t>
  </si>
  <si>
    <t>10-20min</t>
  </si>
  <si>
    <t>20-45min</t>
  </si>
  <si>
    <t>Monthly episode hours:</t>
  </si>
  <si>
    <t>The Flexi-Podcasts Menu Legend (Oct 2024)</t>
  </si>
  <si>
    <t>Segments composition:</t>
  </si>
  <si>
    <t>Segments to add (0.08-0.16h each)</t>
  </si>
  <si>
    <t>Flexi-Podcasts Pro (3-5h each)</t>
  </si>
  <si>
    <t>*per episode</t>
  </si>
  <si>
    <t>*used by rows below</t>
  </si>
  <si>
    <t>No subtitles</t>
  </si>
  <si>
    <t>&gt; Subtitles are highly recommended for clips</t>
  </si>
  <si>
    <t>&gt; Custom design, animations possible</t>
  </si>
  <si>
    <t>Basic subtitles (0.16h per 1min)</t>
  </si>
  <si>
    <t>Pro Subtitles (0.16h per 1min)</t>
  </si>
  <si>
    <t xml:space="preserve"> + Setting up template (0.25h)</t>
  </si>
  <si>
    <t>*platforms setup &amp; subs template upfront:</t>
  </si>
  <si>
    <t>Twitter/X (0.08h each)</t>
  </si>
  <si>
    <t>1 or 2 only on weekend</t>
  </si>
  <si>
    <t>3-4 clips on weekend</t>
  </si>
  <si>
    <t>4-7 clips</t>
  </si>
  <si>
    <t>7-10 clips</t>
  </si>
  <si>
    <t>10-14 clips</t>
  </si>
  <si>
    <t>15+ clips</t>
  </si>
  <si>
    <t>Nostr (0.08h each)</t>
  </si>
  <si>
    <t>Reddit (0.08h each)</t>
  </si>
  <si>
    <t>LinkedIn (0.08h each)</t>
  </si>
  <si>
    <t>YouTube (0.08h each)</t>
  </si>
  <si>
    <t>YouTube Shorts (0.08h each)</t>
  </si>
  <si>
    <t>Facebook &amp; Instagram (0.08h each)</t>
  </si>
  <si>
    <t>*platforms times num clips x4:</t>
  </si>
  <si>
    <t>*4 weeks per month:</t>
  </si>
  <si>
    <t>*select only, is monthly here</t>
  </si>
  <si>
    <t>Gather highlight clips:</t>
  </si>
  <si>
    <t>Identify marketing clips (0.5h per 1h ep)</t>
  </si>
  <si>
    <t>*multiplies by episode length, and consult note</t>
  </si>
  <si>
    <t>COPY THIS CHECKMARK:</t>
  </si>
  <si>
    <t>o</t>
  </si>
  <si>
    <t>None / I will make these</t>
  </si>
  <si>
    <t>*in minutes</t>
  </si>
  <si>
    <t xml:space="preserve">    *Ongoing subscription costs are subject to change depending on our current num of clients.</t>
  </si>
  <si>
    <t xml:space="preserve">     ---&gt;&gt;&gt; If the menu is missing something please just let me know.</t>
  </si>
  <si>
    <t>*Adobe is a required tool ($22p/m)</t>
  </si>
  <si>
    <t>&gt; Mic is more important than video quality</t>
  </si>
  <si>
    <t>PLEASE PASTE IT HERE:</t>
  </si>
  <si>
    <t>Podcast Option:</t>
  </si>
  <si>
    <t>? - Optional item (time / cost)</t>
  </si>
  <si>
    <t>Send to hello@flexi-podcasts.com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</si>
</sst>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Tiro Gurmukhi"/>
    </font>
    <font>
      <b/>
      <sz val="11"/>
      <color theme="1"/>
      <name val="Tiro Gurmukhi"/>
    </font>
    <font>
      <b/>
      <sz val="16"/>
      <color theme="1"/>
      <name val="Tiro Gurmukhi"/>
    </font>
    <font>
      <b/>
      <sz val="12"/>
      <color theme="1"/>
      <name val="Tiro Gurmukhi"/>
    </font>
    <font>
      <sz val="10"/>
      <color theme="1"/>
      <name val="Tiro Gurmukhi"/>
    </font>
    <font>
      <b/>
      <sz val="10"/>
      <color theme="1"/>
      <name val="Tiro Gurmukhi"/>
    </font>
    <font>
      <sz val="18"/>
      <color theme="0"/>
      <name val="Tiro Gurmukhi"/>
    </font>
    <font>
      <sz val="12"/>
      <color theme="0"/>
      <name val="Tiro Gurmukhi"/>
    </font>
    <font>
      <b/>
      <sz val="16"/>
      <color theme="0"/>
      <name val="Tiro Gurmukhi"/>
    </font>
    <font>
      <b/>
      <i/>
      <sz val="13"/>
      <color theme="0"/>
      <name val="Tiro Gurmukhi"/>
    </font>
    <font>
      <sz val="10"/>
      <color theme="1"/>
      <name val="Helvetica"/>
    </font>
    <font>
      <sz val="10"/>
      <color theme="0"/>
      <name val="Helvetica"/>
    </font>
    <font>
      <i/>
      <sz val="10"/>
      <color theme="1"/>
      <name val="Helvetica"/>
    </font>
    <font>
      <b/>
      <sz val="10"/>
      <color theme="1"/>
      <name val="Helvetica"/>
    </font>
    <font>
      <sz val="14"/>
      <color theme="0"/>
      <name val="Tiro Gurmukhi"/>
    </font>
    <font>
      <sz val="14"/>
      <color theme="1"/>
      <name val="Helvetica"/>
    </font>
    <font>
      <sz val="10"/>
      <color theme="0" tint="-4.9989318521683403E-2"/>
      <name val="Helvetica"/>
    </font>
    <font>
      <sz val="14"/>
      <color theme="0" tint="-4.9989318521683403E-2"/>
      <name val="Helvetica"/>
    </font>
    <font>
      <sz val="14"/>
      <color theme="0"/>
      <name val="Helvetica"/>
    </font>
    <font>
      <b/>
      <sz val="16"/>
      <color rgb="FF59069E"/>
      <name val="Aptos Narrow"/>
      <family val="2"/>
      <scheme val="minor"/>
    </font>
    <font>
      <sz val="11"/>
      <color rgb="FFFF0000"/>
      <name val="Helvetica"/>
    </font>
    <font>
      <sz val="14"/>
      <color rgb="FF59069E"/>
      <name val="Helvetica"/>
    </font>
    <font>
      <sz val="14"/>
      <color rgb="FFFF0000"/>
      <name val="Helvetica"/>
    </font>
    <font>
      <sz val="11"/>
      <color theme="1"/>
      <name val="Helvetica"/>
    </font>
  </fonts>
  <fills count="10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59069E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right"/>
    </xf>
    <xf numFmtId="0" fontId="3" fillId="2" borderId="9" xfId="0" applyFont="1" applyFill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right"/>
    </xf>
    <xf numFmtId="0" fontId="3" fillId="0" borderId="9" xfId="0" applyFont="1" applyBorder="1" applyAlignment="1">
      <alignment horizontal="right"/>
    </xf>
    <xf numFmtId="0" fontId="1" fillId="4" borderId="7" xfId="0" applyFont="1" applyFill="1" applyBorder="1"/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/>
    <xf numFmtId="0" fontId="1" fillId="4" borderId="8" xfId="0" applyFont="1" applyFill="1" applyBorder="1"/>
    <xf numFmtId="0" fontId="1" fillId="4" borderId="0" xfId="0" applyFont="1" applyFill="1"/>
    <xf numFmtId="0" fontId="1" fillId="4" borderId="6" xfId="0" applyFont="1" applyFill="1" applyBorder="1"/>
    <xf numFmtId="0" fontId="1" fillId="4" borderId="5" xfId="0" applyFont="1" applyFill="1" applyBorder="1"/>
    <xf numFmtId="0" fontId="1" fillId="4" borderId="2" xfId="0" applyFont="1" applyFill="1" applyBorder="1"/>
    <xf numFmtId="0" fontId="1" fillId="4" borderId="3" xfId="0" applyFont="1" applyFill="1" applyBorder="1" applyAlignment="1">
      <alignment horizontal="right"/>
    </xf>
    <xf numFmtId="0" fontId="1" fillId="4" borderId="3" xfId="0" applyFont="1" applyFill="1" applyBorder="1"/>
    <xf numFmtId="0" fontId="1" fillId="4" borderId="4" xfId="0" applyFont="1" applyFill="1" applyBorder="1"/>
    <xf numFmtId="0" fontId="1" fillId="4" borderId="0" xfId="0" applyFont="1" applyFill="1" applyAlignment="1">
      <alignment horizontal="right"/>
    </xf>
    <xf numFmtId="0" fontId="8" fillId="4" borderId="0" xfId="0" applyFont="1" applyFill="1" applyAlignment="1">
      <alignment horizontal="right" wrapText="1"/>
    </xf>
    <xf numFmtId="0" fontId="7" fillId="4" borderId="0" xfId="0" applyFont="1" applyFill="1" applyAlignment="1">
      <alignment horizontal="center"/>
    </xf>
    <xf numFmtId="0" fontId="1" fillId="7" borderId="0" xfId="0" applyFont="1" applyFill="1"/>
    <xf numFmtId="0" fontId="1" fillId="7" borderId="0" xfId="0" applyFont="1" applyFill="1" applyAlignment="1">
      <alignment horizontal="right"/>
    </xf>
    <xf numFmtId="0" fontId="4" fillId="0" borderId="1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1" fillId="0" borderId="9" xfId="0" applyFont="1" applyBorder="1"/>
    <xf numFmtId="0" fontId="1" fillId="7" borderId="9" xfId="0" applyFont="1" applyFill="1" applyBorder="1" applyAlignment="1">
      <alignment horizontal="right"/>
    </xf>
    <xf numFmtId="0" fontId="1" fillId="7" borderId="9" xfId="0" applyFont="1" applyFill="1" applyBorder="1"/>
    <xf numFmtId="0" fontId="2" fillId="0" borderId="9" xfId="0" applyFont="1" applyBorder="1" applyAlignment="1">
      <alignment horizontal="right"/>
    </xf>
    <xf numFmtId="0" fontId="0" fillId="0" borderId="9" xfId="0" applyBorder="1"/>
    <xf numFmtId="0" fontId="4" fillId="0" borderId="9" xfId="0" applyFont="1" applyBorder="1" applyAlignment="1">
      <alignment horizontal="right"/>
    </xf>
    <xf numFmtId="0" fontId="4" fillId="7" borderId="0" xfId="0" applyFont="1" applyFill="1" applyAlignment="1">
      <alignment horizontal="right"/>
    </xf>
    <xf numFmtId="0" fontId="9" fillId="4" borderId="9" xfId="0" applyFont="1" applyFill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3" fillId="2" borderId="14" xfId="0" applyFont="1" applyFill="1" applyBorder="1" applyAlignment="1">
      <alignment horizontal="right"/>
    </xf>
    <xf numFmtId="0" fontId="1" fillId="0" borderId="14" xfId="0" applyFont="1" applyBorder="1"/>
    <xf numFmtId="0" fontId="10" fillId="6" borderId="0" xfId="0" applyFont="1" applyFill="1" applyAlignment="1">
      <alignment horizontal="right"/>
    </xf>
    <xf numFmtId="0" fontId="11" fillId="0" borderId="12" xfId="0" applyFont="1" applyBorder="1" applyAlignment="1">
      <alignment horizontal="right"/>
    </xf>
    <xf numFmtId="0" fontId="11" fillId="2" borderId="6" xfId="0" applyFont="1" applyFill="1" applyBorder="1"/>
    <xf numFmtId="0" fontId="11" fillId="3" borderId="11" xfId="0" applyFont="1" applyFill="1" applyBorder="1" applyAlignment="1">
      <alignment horizontal="right"/>
    </xf>
    <xf numFmtId="0" fontId="11" fillId="5" borderId="12" xfId="0" applyFont="1" applyFill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1" fillId="7" borderId="0" xfId="0" applyFont="1" applyFill="1"/>
    <xf numFmtId="0" fontId="11" fillId="0" borderId="9" xfId="0" applyFont="1" applyBorder="1" applyAlignment="1">
      <alignment horizontal="right"/>
    </xf>
    <xf numFmtId="0" fontId="11" fillId="7" borderId="9" xfId="0" applyFont="1" applyFill="1" applyBorder="1"/>
    <xf numFmtId="0" fontId="11" fillId="3" borderId="12" xfId="0" applyFont="1" applyFill="1" applyBorder="1" applyAlignment="1">
      <alignment horizontal="right"/>
    </xf>
    <xf numFmtId="0" fontId="11" fillId="3" borderId="10" xfId="0" applyFont="1" applyFill="1" applyBorder="1" applyAlignment="1">
      <alignment horizontal="right"/>
    </xf>
    <xf numFmtId="0" fontId="11" fillId="0" borderId="0" xfId="0" applyFont="1" applyAlignment="1">
      <alignment horizontal="right"/>
    </xf>
    <xf numFmtId="0" fontId="11" fillId="2" borderId="10" xfId="0" applyFont="1" applyFill="1" applyBorder="1"/>
    <xf numFmtId="0" fontId="11" fillId="2" borderId="12" xfId="0" applyFont="1" applyFill="1" applyBorder="1"/>
    <xf numFmtId="0" fontId="11" fillId="0" borderId="0" xfId="0" applyFont="1"/>
    <xf numFmtId="0" fontId="14" fillId="0" borderId="9" xfId="0" applyFont="1" applyBorder="1" applyAlignment="1">
      <alignment horizontal="right"/>
    </xf>
    <xf numFmtId="0" fontId="11" fillId="0" borderId="9" xfId="0" applyFont="1" applyBorder="1"/>
    <xf numFmtId="0" fontId="11" fillId="7" borderId="0" xfId="0" applyFont="1" applyFill="1" applyAlignment="1">
      <alignment horizontal="right"/>
    </xf>
    <xf numFmtId="0" fontId="14" fillId="0" borderId="0" xfId="0" applyFont="1" applyAlignment="1">
      <alignment horizontal="right"/>
    </xf>
    <xf numFmtId="0" fontId="11" fillId="0" borderId="8" xfId="0" applyFont="1" applyBorder="1" applyAlignment="1">
      <alignment horizontal="right"/>
    </xf>
    <xf numFmtId="0" fontId="11" fillId="0" borderId="7" xfId="0" applyFont="1" applyBorder="1" applyAlignment="1">
      <alignment horizontal="right"/>
    </xf>
    <xf numFmtId="0" fontId="11" fillId="2" borderId="11" xfId="0" applyFont="1" applyFill="1" applyBorder="1"/>
    <xf numFmtId="0" fontId="11" fillId="0" borderId="15" xfId="0" applyFont="1" applyBorder="1"/>
    <xf numFmtId="0" fontId="11" fillId="0" borderId="15" xfId="0" applyFont="1" applyBorder="1" applyAlignment="1">
      <alignment horizontal="right"/>
    </xf>
    <xf numFmtId="0" fontId="11" fillId="0" borderId="5" xfId="0" applyFont="1" applyBorder="1"/>
    <xf numFmtId="0" fontId="11" fillId="0" borderId="1" xfId="0" applyFont="1" applyBorder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1" fillId="0" borderId="11" xfId="0" applyFont="1" applyBorder="1"/>
    <xf numFmtId="0" fontId="13" fillId="0" borderId="12" xfId="0" applyFont="1" applyBorder="1" applyAlignment="1">
      <alignment horizontal="left" vertical="center"/>
    </xf>
    <xf numFmtId="0" fontId="11" fillId="0" borderId="9" xfId="0" applyFont="1" applyBorder="1" applyAlignment="1">
      <alignment horizontal="center"/>
    </xf>
    <xf numFmtId="0" fontId="15" fillId="4" borderId="1" xfId="0" applyFont="1" applyFill="1" applyBorder="1"/>
    <xf numFmtId="0" fontId="1" fillId="0" borderId="0" xfId="0" applyFont="1" applyAlignment="1">
      <alignment horizontal="center"/>
    </xf>
    <xf numFmtId="0" fontId="1" fillId="0" borderId="10" xfId="0" applyFont="1" applyBorder="1"/>
    <xf numFmtId="0" fontId="1" fillId="8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16" fillId="0" borderId="8" xfId="0" applyFont="1" applyBorder="1" applyAlignment="1">
      <alignment horizontal="right"/>
    </xf>
    <xf numFmtId="0" fontId="18" fillId="4" borderId="1" xfId="0" applyFont="1" applyFill="1" applyBorder="1" applyAlignment="1">
      <alignment horizontal="left"/>
    </xf>
    <xf numFmtId="0" fontId="17" fillId="4" borderId="1" xfId="0" applyFont="1" applyFill="1" applyBorder="1"/>
    <xf numFmtId="0" fontId="16" fillId="5" borderId="12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11" fillId="7" borderId="0" xfId="0" applyFont="1" applyFill="1" applyAlignment="1">
      <alignment horizontal="left"/>
    </xf>
    <xf numFmtId="0" fontId="16" fillId="0" borderId="16" xfId="0" applyFont="1" applyBorder="1" applyAlignment="1">
      <alignment horizontal="right"/>
    </xf>
    <xf numFmtId="0" fontId="11" fillId="0" borderId="17" xfId="0" applyFont="1" applyBorder="1" applyAlignment="1">
      <alignment horizontal="right"/>
    </xf>
    <xf numFmtId="0" fontId="11" fillId="0" borderId="18" xfId="0" applyFont="1" applyBorder="1" applyAlignment="1">
      <alignment horizontal="right"/>
    </xf>
    <xf numFmtId="0" fontId="16" fillId="3" borderId="12" xfId="0" applyFont="1" applyFill="1" applyBorder="1" applyAlignment="1">
      <alignment horizontal="right"/>
    </xf>
    <xf numFmtId="0" fontId="17" fillId="4" borderId="1" xfId="0" applyFont="1" applyFill="1" applyBorder="1" applyAlignment="1">
      <alignment horizontal="right"/>
    </xf>
    <xf numFmtId="0" fontId="18" fillId="4" borderId="1" xfId="0" applyFont="1" applyFill="1" applyBorder="1"/>
    <xf numFmtId="0" fontId="16" fillId="0" borderId="19" xfId="0" applyFont="1" applyBorder="1" applyAlignment="1">
      <alignment horizontal="right"/>
    </xf>
    <xf numFmtId="0" fontId="16" fillId="3" borderId="10" xfId="0" applyFont="1" applyFill="1" applyBorder="1" applyAlignment="1">
      <alignment horizontal="right"/>
    </xf>
    <xf numFmtId="0" fontId="16" fillId="0" borderId="0" xfId="0" applyFont="1"/>
    <xf numFmtId="0" fontId="19" fillId="4" borderId="1" xfId="0" applyFont="1" applyFill="1" applyBorder="1"/>
    <xf numFmtId="0" fontId="11" fillId="0" borderId="10" xfId="0" applyFont="1" applyBorder="1"/>
    <xf numFmtId="0" fontId="0" fillId="0" borderId="3" xfId="0" applyBorder="1"/>
    <xf numFmtId="0" fontId="11" fillId="0" borderId="12" xfId="0" applyFont="1" applyBorder="1"/>
    <xf numFmtId="0" fontId="0" fillId="0" borderId="10" xfId="0" applyBorder="1"/>
    <xf numFmtId="0" fontId="0" fillId="0" borderId="16" xfId="0" applyBorder="1"/>
    <xf numFmtId="164" fontId="20" fillId="0" borderId="14" xfId="0" applyNumberFormat="1" applyFont="1" applyBorder="1" applyAlignment="1">
      <alignment horizontal="center"/>
    </xf>
    <xf numFmtId="0" fontId="1" fillId="0" borderId="11" xfId="0" applyFont="1" applyBorder="1"/>
    <xf numFmtId="0" fontId="11" fillId="9" borderId="21" xfId="0" applyFont="1" applyFill="1" applyBorder="1"/>
    <xf numFmtId="0" fontId="1" fillId="9" borderId="21" xfId="0" applyFont="1" applyFill="1" applyBorder="1"/>
    <xf numFmtId="0" fontId="11" fillId="9" borderId="19" xfId="0" applyFont="1" applyFill="1" applyBorder="1"/>
    <xf numFmtId="0" fontId="11" fillId="9" borderId="20" xfId="0" applyFont="1" applyFill="1" applyBorder="1"/>
    <xf numFmtId="0" fontId="11" fillId="0" borderId="3" xfId="0" applyFont="1" applyBorder="1"/>
    <xf numFmtId="0" fontId="16" fillId="0" borderId="6" xfId="0" applyFont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1" fillId="0" borderId="3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21" fillId="0" borderId="0" xfId="0" applyFont="1"/>
    <xf numFmtId="0" fontId="11" fillId="0" borderId="11" xfId="0" applyFont="1" applyBorder="1" applyAlignment="1">
      <alignment horizontal="right"/>
    </xf>
    <xf numFmtId="0" fontId="17" fillId="4" borderId="1" xfId="0" applyFont="1" applyFill="1" applyBorder="1" applyAlignment="1">
      <alignment horizontal="left"/>
    </xf>
    <xf numFmtId="0" fontId="11" fillId="0" borderId="22" xfId="0" applyFont="1" applyBorder="1" applyAlignment="1">
      <alignment horizontal="right"/>
    </xf>
    <xf numFmtId="0" fontId="19" fillId="4" borderId="1" xfId="0" applyFont="1" applyFill="1" applyBorder="1" applyAlignment="1">
      <alignment horizontal="right" vertical="center"/>
    </xf>
    <xf numFmtId="0" fontId="23" fillId="7" borderId="0" xfId="0" applyFont="1" applyFill="1" applyAlignment="1">
      <alignment horizontal="right" vertical="center"/>
    </xf>
    <xf numFmtId="0" fontId="22" fillId="7" borderId="0" xfId="0" applyFont="1" applyFill="1" applyAlignment="1">
      <alignment horizontal="right" vertical="center"/>
    </xf>
    <xf numFmtId="0" fontId="12" fillId="4" borderId="1" xfId="0" applyFont="1" applyFill="1" applyBorder="1" applyAlignment="1">
      <alignment horizontal="center" vertical="center"/>
    </xf>
    <xf numFmtId="0" fontId="22" fillId="7" borderId="0" xfId="0" applyFont="1" applyFill="1" applyAlignment="1">
      <alignment horizontal="left" vertical="top"/>
    </xf>
    <xf numFmtId="0" fontId="22" fillId="7" borderId="0" xfId="0" applyFont="1" applyFill="1" applyAlignment="1">
      <alignment horizontal="left"/>
    </xf>
    <xf numFmtId="0" fontId="24" fillId="0" borderId="12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0" fontId="0" fillId="7" borderId="0" xfId="0" applyFill="1"/>
    <xf numFmtId="0" fontId="1" fillId="7" borderId="6" xfId="0" applyFont="1" applyFill="1" applyBorder="1" applyAlignment="1">
      <alignment horizontal="right"/>
    </xf>
    <xf numFmtId="0" fontId="1" fillId="7" borderId="1" xfId="0" applyFont="1" applyFill="1" applyBorder="1" applyAlignment="1">
      <alignment horizontal="right"/>
    </xf>
    <xf numFmtId="0" fontId="1" fillId="7" borderId="1" xfId="0" applyFont="1" applyFill="1" applyBorder="1"/>
    <xf numFmtId="0" fontId="5" fillId="7" borderId="0" xfId="0" applyFont="1" applyFill="1"/>
    <xf numFmtId="0" fontId="5" fillId="7" borderId="0" xfId="0" applyFont="1" applyFill="1" applyAlignment="1">
      <alignment horizontal="right"/>
    </xf>
    <xf numFmtId="0" fontId="4" fillId="7" borderId="9" xfId="0" applyFont="1" applyFill="1" applyBorder="1" applyAlignment="1">
      <alignment horizontal="right"/>
    </xf>
    <xf numFmtId="0" fontId="11" fillId="7" borderId="9" xfId="0" applyFont="1" applyFill="1" applyBorder="1" applyAlignment="1">
      <alignment horizontal="right"/>
    </xf>
    <xf numFmtId="0" fontId="0" fillId="7" borderId="9" xfId="0" applyFill="1" applyBorder="1"/>
    <xf numFmtId="0" fontId="11" fillId="7" borderId="9" xfId="0" applyFont="1" applyFill="1" applyBorder="1" applyAlignment="1">
      <alignment horizontal="center"/>
    </xf>
    <xf numFmtId="0" fontId="14" fillId="7" borderId="0" xfId="0" applyFont="1" applyFill="1" applyAlignment="1">
      <alignment horizontal="right"/>
    </xf>
    <xf numFmtId="0" fontId="2" fillId="7" borderId="9" xfId="0" applyFont="1" applyFill="1" applyBorder="1" applyAlignment="1">
      <alignment horizontal="right"/>
    </xf>
    <xf numFmtId="0" fontId="14" fillId="7" borderId="9" xfId="0" applyFont="1" applyFill="1" applyBorder="1" applyAlignment="1">
      <alignment horizontal="right"/>
    </xf>
    <xf numFmtId="0" fontId="2" fillId="7" borderId="0" xfId="0" applyFont="1" applyFill="1" applyAlignment="1">
      <alignment horizontal="right"/>
    </xf>
    <xf numFmtId="0" fontId="11" fillId="7" borderId="12" xfId="0" applyFont="1" applyFill="1" applyBorder="1" applyAlignment="1">
      <alignment horizontal="right"/>
    </xf>
    <xf numFmtId="0" fontId="11" fillId="7" borderId="15" xfId="0" applyFont="1" applyFill="1" applyBorder="1"/>
    <xf numFmtId="0" fontId="11" fillId="7" borderId="15" xfId="0" applyFont="1" applyFill="1" applyBorder="1" applyAlignment="1">
      <alignment horizontal="right"/>
    </xf>
    <xf numFmtId="0" fontId="14" fillId="7" borderId="15" xfId="0" applyFont="1" applyFill="1" applyBorder="1" applyAlignment="1">
      <alignment horizontal="right"/>
    </xf>
    <xf numFmtId="0" fontId="6" fillId="7" borderId="0" xfId="0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11" fillId="0" borderId="6" xfId="0" applyFont="1" applyBorder="1"/>
    <xf numFmtId="0" fontId="0" fillId="4" borderId="0" xfId="0" applyFill="1"/>
    <xf numFmtId="0" fontId="1" fillId="7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9069E"/>
      <color rgb="FFEAEAEA"/>
      <color rgb="FFFFFFCC"/>
      <color rgb="FFFFCC66"/>
      <color rgb="FFC9A8EA"/>
      <color rgb="FF863B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9365E-28EA-45E2-AA54-3659F7D9BA1D}">
  <dimension ref="A1:T120"/>
  <sheetViews>
    <sheetView tabSelected="1" zoomScale="90" zoomScaleNormal="90" workbookViewId="0">
      <selection activeCell="J8" sqref="J8"/>
    </sheetView>
  </sheetViews>
  <sheetFormatPr defaultRowHeight="27" x14ac:dyDescent="0.7"/>
  <cols>
    <col min="1" max="1" width="4.140625" style="2" customWidth="1"/>
    <col min="2" max="2" width="41.7109375" style="1" customWidth="1"/>
    <col min="3" max="3" width="39.140625" style="1" customWidth="1"/>
    <col min="4" max="4" width="3.28515625" style="1" customWidth="1"/>
    <col min="5" max="5" width="39.5703125" style="2" customWidth="1"/>
    <col min="6" max="6" width="3.42578125" style="2" customWidth="1"/>
    <col min="7" max="7" width="39" style="2" customWidth="1"/>
    <col min="8" max="8" width="3.5703125" style="2" customWidth="1"/>
    <col min="9" max="9" width="35.7109375" style="2" customWidth="1"/>
    <col min="10" max="10" width="3.7109375" style="2" customWidth="1"/>
    <col min="11" max="11" width="34.42578125" style="2" customWidth="1"/>
    <col min="12" max="12" width="3.5703125" style="2" customWidth="1"/>
    <col min="13" max="13" width="33" style="2" customWidth="1"/>
    <col min="14" max="14" width="3.42578125" style="2" customWidth="1"/>
    <col min="15" max="15" width="32.28515625" style="2" customWidth="1"/>
    <col min="16" max="16" width="4" style="2" customWidth="1"/>
    <col min="17" max="17" width="33.42578125" style="2" customWidth="1"/>
    <col min="18" max="18" width="3.85546875" style="2" customWidth="1"/>
    <col min="19" max="16384" width="9.140625" style="2"/>
  </cols>
  <sheetData>
    <row r="1" spans="1:20" x14ac:dyDescent="0.7">
      <c r="A1" s="24"/>
      <c r="B1" s="25"/>
      <c r="C1" s="25"/>
      <c r="D1" s="25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</row>
    <row r="2" spans="1:20" x14ac:dyDescent="0.7">
      <c r="A2" s="24"/>
      <c r="B2" s="25"/>
      <c r="C2" s="25"/>
      <c r="D2" s="25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</row>
    <row r="3" spans="1:20" x14ac:dyDescent="0.7">
      <c r="A3" s="17"/>
      <c r="B3" s="18"/>
      <c r="C3" s="21"/>
      <c r="D3" s="18"/>
      <c r="E3" s="19"/>
      <c r="F3" s="19"/>
      <c r="G3" s="19"/>
      <c r="H3" s="20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</row>
    <row r="4" spans="1:20" ht="42.75" x14ac:dyDescent="1.1000000000000001">
      <c r="A4" s="16"/>
      <c r="B4" s="21"/>
      <c r="C4" s="23" t="s">
        <v>192</v>
      </c>
      <c r="D4" s="21"/>
      <c r="E4" s="22"/>
      <c r="F4" s="14"/>
      <c r="G4" s="14"/>
      <c r="H4" s="15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</row>
    <row r="5" spans="1:20" ht="37.5" thickBot="1" x14ac:dyDescent="1">
      <c r="A5" s="16"/>
      <c r="B5" s="9" t="s">
        <v>68</v>
      </c>
      <c r="C5" s="29"/>
      <c r="D5" s="29"/>
      <c r="E5" s="30"/>
      <c r="F5" s="30"/>
      <c r="G5" s="121"/>
      <c r="H5" s="15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</row>
    <row r="6" spans="1:20" ht="30.75" x14ac:dyDescent="0.8">
      <c r="A6" s="16"/>
      <c r="B6" s="26" t="s">
        <v>233</v>
      </c>
      <c r="C6" s="40" t="s">
        <v>4</v>
      </c>
      <c r="D6" s="39" t="s">
        <v>37</v>
      </c>
      <c r="E6" s="40" t="s">
        <v>36</v>
      </c>
      <c r="F6" s="12"/>
      <c r="G6" s="121"/>
      <c r="H6" s="15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</row>
    <row r="7" spans="1:20" x14ac:dyDescent="0.7">
      <c r="A7" s="16"/>
      <c r="B7" s="122"/>
      <c r="C7" s="41" t="s">
        <v>110</v>
      </c>
      <c r="D7" s="126"/>
      <c r="E7" s="125"/>
      <c r="F7" s="24"/>
      <c r="G7" s="121"/>
      <c r="H7" s="15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spans="1:20" x14ac:dyDescent="0.7">
      <c r="A8" s="16"/>
      <c r="B8" s="25"/>
      <c r="C8" s="42" t="s">
        <v>70</v>
      </c>
      <c r="D8" s="126"/>
      <c r="E8" s="125"/>
      <c r="F8" s="24"/>
      <c r="G8" s="121"/>
      <c r="H8" s="15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spans="1:20" x14ac:dyDescent="0.7">
      <c r="A9" s="16"/>
      <c r="B9" s="25"/>
      <c r="C9" s="43" t="s">
        <v>234</v>
      </c>
      <c r="D9" s="12"/>
      <c r="E9" s="125"/>
      <c r="G9" s="121"/>
      <c r="H9" s="15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20" x14ac:dyDescent="0.7">
      <c r="A10" s="10"/>
      <c r="B10" s="25"/>
      <c r="C10" s="123"/>
      <c r="D10" s="123"/>
      <c r="E10" s="123"/>
      <c r="F10" s="124"/>
      <c r="G10" s="121"/>
      <c r="H10" s="1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</row>
    <row r="11" spans="1:20" x14ac:dyDescent="0.7">
      <c r="A11" s="10"/>
      <c r="B11" s="11"/>
      <c r="C11" s="11"/>
      <c r="D11" s="11"/>
      <c r="E11" s="12"/>
      <c r="F11" s="12"/>
      <c r="G11" s="12"/>
      <c r="H11" s="13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</row>
    <row r="12" spans="1:20" x14ac:dyDescent="0.7">
      <c r="A12" s="24"/>
      <c r="B12" s="25"/>
      <c r="C12" s="25"/>
      <c r="D12" s="25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</row>
    <row r="13" spans="1:20" ht="37.5" thickBot="1" x14ac:dyDescent="1">
      <c r="A13" s="28"/>
      <c r="B13" s="4" t="s">
        <v>48</v>
      </c>
      <c r="C13" s="113" t="s">
        <v>224</v>
      </c>
      <c r="D13" s="39" t="s">
        <v>37</v>
      </c>
      <c r="E13" s="115" t="s">
        <v>232</v>
      </c>
      <c r="F13" s="116" t="s">
        <v>225</v>
      </c>
      <c r="G13" s="118" t="str">
        <f>IF(F13="x", "    NICELY DONE, SELECTION MADE!", " ")</f>
        <v xml:space="preserve"> </v>
      </c>
      <c r="H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</row>
    <row r="14" spans="1:20" x14ac:dyDescent="0.7">
      <c r="A14" s="24"/>
      <c r="B14" s="25"/>
      <c r="C14" s="25"/>
      <c r="D14"/>
      <c r="E14" s="114" t="str">
        <f>IF(F13="x", "*Usually only 1 x per row", " ")</f>
        <v xml:space="preserve"> </v>
      </c>
      <c r="F14" s="24"/>
      <c r="G14" s="117"/>
      <c r="H14" s="24"/>
      <c r="I14" s="24"/>
      <c r="J14" s="121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spans="1:20" ht="37.5" thickBot="1" x14ac:dyDescent="1">
      <c r="A15" s="28"/>
      <c r="B15" s="4" t="s">
        <v>30</v>
      </c>
      <c r="C15" s="27"/>
      <c r="D15" s="29"/>
      <c r="E15" s="28"/>
      <c r="F15" s="30"/>
      <c r="G15" s="28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</row>
    <row r="16" spans="1:20" ht="28.5" x14ac:dyDescent="0.75">
      <c r="A16" s="24"/>
      <c r="B16" s="8" t="s">
        <v>31</v>
      </c>
      <c r="C16" s="40" t="s">
        <v>58</v>
      </c>
      <c r="D16" s="116" t="s">
        <v>225</v>
      </c>
      <c r="E16" s="68" t="s">
        <v>103</v>
      </c>
      <c r="G16" s="40" t="s">
        <v>71</v>
      </c>
      <c r="H16" s="116" t="s">
        <v>225</v>
      </c>
      <c r="I16" s="45"/>
      <c r="J16" s="45"/>
      <c r="K16" s="45"/>
      <c r="L16" s="45"/>
      <c r="M16" s="45"/>
      <c r="N16" s="45"/>
      <c r="O16" s="45"/>
      <c r="P16" s="45"/>
      <c r="Q16" s="45"/>
      <c r="R16" s="24"/>
      <c r="S16" s="24"/>
      <c r="T16" s="24"/>
    </row>
    <row r="17" spans="1:20" x14ac:dyDescent="0.7">
      <c r="B17" s="24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24"/>
      <c r="S17" s="24"/>
      <c r="T17" s="24"/>
    </row>
    <row r="18" spans="1:20" ht="37.5" thickBot="1" x14ac:dyDescent="1">
      <c r="A18" s="30"/>
      <c r="B18" s="4" t="s">
        <v>32</v>
      </c>
      <c r="C18" s="46"/>
      <c r="D18" s="47"/>
      <c r="E18" s="55"/>
      <c r="F18" s="47"/>
      <c r="G18" s="53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24"/>
      <c r="S18" s="24"/>
      <c r="T18" s="24"/>
    </row>
    <row r="19" spans="1:20" ht="28.5" x14ac:dyDescent="0.75">
      <c r="A19" s="24"/>
      <c r="B19" s="8" t="s">
        <v>5</v>
      </c>
      <c r="C19" s="44" t="s">
        <v>6</v>
      </c>
      <c r="D19" s="116" t="s">
        <v>225</v>
      </c>
      <c r="E19" s="44" t="s">
        <v>50</v>
      </c>
      <c r="F19" s="116" t="s">
        <v>225</v>
      </c>
      <c r="G19" s="45"/>
      <c r="H19" s="53"/>
      <c r="I19" s="45"/>
      <c r="J19" s="45"/>
      <c r="K19" s="45"/>
      <c r="L19" s="45"/>
      <c r="M19" s="45"/>
      <c r="N19" s="45"/>
      <c r="O19" s="45"/>
      <c r="P19" s="45"/>
      <c r="Q19" s="45"/>
      <c r="R19" s="24"/>
      <c r="S19" s="24"/>
      <c r="T19" s="24"/>
    </row>
    <row r="20" spans="1:20" ht="29.25" thickBot="1" x14ac:dyDescent="0.8">
      <c r="A20" s="30"/>
      <c r="B20" s="127"/>
      <c r="C20" s="128"/>
      <c r="D20" s="47"/>
      <c r="E20" s="128"/>
      <c r="F20" s="47"/>
      <c r="G20" s="128"/>
      <c r="H20" s="47"/>
      <c r="I20" s="47"/>
      <c r="J20" s="47"/>
      <c r="K20" s="45"/>
      <c r="L20" s="45"/>
      <c r="M20" s="45"/>
      <c r="N20" s="45"/>
      <c r="O20" s="45"/>
      <c r="P20" s="45"/>
      <c r="Q20" s="45"/>
      <c r="R20" s="24"/>
      <c r="S20" s="24"/>
      <c r="T20" s="24"/>
    </row>
    <row r="21" spans="1:20" ht="28.5" x14ac:dyDescent="0.75">
      <c r="A21" s="24"/>
      <c r="B21" s="8" t="s">
        <v>69</v>
      </c>
      <c r="C21" s="44" t="s">
        <v>51</v>
      </c>
      <c r="D21" s="116" t="s">
        <v>225</v>
      </c>
      <c r="E21" s="44" t="s">
        <v>73</v>
      </c>
      <c r="F21" s="116" t="s">
        <v>225</v>
      </c>
      <c r="G21" s="44" t="s">
        <v>19</v>
      </c>
      <c r="H21" s="116" t="s">
        <v>225</v>
      </c>
      <c r="I21" s="44" t="s">
        <v>47</v>
      </c>
      <c r="J21" s="116" t="s">
        <v>225</v>
      </c>
      <c r="K21" s="45"/>
      <c r="L21" s="45"/>
      <c r="M21" s="45"/>
      <c r="N21" s="45"/>
      <c r="O21" s="45"/>
      <c r="P21" s="45"/>
      <c r="Q21" s="45"/>
      <c r="R21" s="24"/>
      <c r="S21" s="24"/>
      <c r="T21" s="24"/>
    </row>
    <row r="22" spans="1:20" ht="29.25" thickBot="1" x14ac:dyDescent="0.8">
      <c r="A22" s="30"/>
      <c r="B22" s="127"/>
      <c r="C22" s="128"/>
      <c r="D22" s="47"/>
      <c r="E22" s="128"/>
      <c r="F22" s="47"/>
      <c r="G22" s="128"/>
      <c r="H22" s="47"/>
      <c r="I22" s="128"/>
      <c r="J22" s="47"/>
      <c r="K22" s="45"/>
      <c r="L22" s="45"/>
      <c r="M22" s="45"/>
      <c r="N22" s="45"/>
      <c r="O22" s="45"/>
      <c r="P22" s="45"/>
      <c r="Q22" s="45"/>
      <c r="R22" s="24"/>
      <c r="S22" s="24"/>
      <c r="T22" s="24"/>
    </row>
    <row r="23" spans="1:20" ht="28.5" x14ac:dyDescent="0.75">
      <c r="A23" s="24"/>
      <c r="B23" s="8" t="s">
        <v>52</v>
      </c>
      <c r="C23" s="44" t="s">
        <v>1</v>
      </c>
      <c r="D23" s="116" t="s">
        <v>225</v>
      </c>
      <c r="E23" s="44" t="s">
        <v>72</v>
      </c>
      <c r="F23" s="116" t="s">
        <v>225</v>
      </c>
      <c r="G23" s="44" t="s">
        <v>23</v>
      </c>
      <c r="H23" s="116" t="s">
        <v>225</v>
      </c>
      <c r="I23" s="44" t="s">
        <v>46</v>
      </c>
      <c r="J23" s="116" t="s">
        <v>225</v>
      </c>
      <c r="K23" s="56"/>
      <c r="L23" s="45"/>
      <c r="M23" s="45"/>
      <c r="N23" s="45"/>
      <c r="O23" s="45"/>
      <c r="P23" s="45"/>
      <c r="Q23" s="45"/>
      <c r="R23" s="24"/>
      <c r="S23" s="24"/>
      <c r="T23" s="24"/>
    </row>
    <row r="24" spans="1:20" ht="27.75" thickBot="1" x14ac:dyDescent="0.75">
      <c r="A24" s="30"/>
      <c r="B24" s="129"/>
      <c r="C24" s="47"/>
      <c r="D24" s="47"/>
      <c r="E24" s="47"/>
      <c r="F24" s="47"/>
      <c r="G24" s="47"/>
      <c r="H24" s="47"/>
      <c r="I24" s="47"/>
      <c r="J24" s="47"/>
      <c r="K24" s="56"/>
      <c r="L24" s="45"/>
      <c r="M24" s="45"/>
      <c r="N24" s="45"/>
      <c r="O24" s="45"/>
      <c r="P24" s="45"/>
      <c r="Q24" s="45"/>
      <c r="R24" s="24"/>
      <c r="S24" s="24"/>
      <c r="T24" s="24"/>
    </row>
    <row r="25" spans="1:20" ht="28.5" x14ac:dyDescent="0.75">
      <c r="A25" s="24"/>
      <c r="B25" s="8" t="s">
        <v>22</v>
      </c>
      <c r="C25" s="44" t="s">
        <v>1</v>
      </c>
      <c r="D25" s="116" t="s">
        <v>225</v>
      </c>
      <c r="E25" s="44" t="s">
        <v>73</v>
      </c>
      <c r="F25" s="116" t="s">
        <v>225</v>
      </c>
      <c r="G25" s="44" t="s">
        <v>24</v>
      </c>
      <c r="H25" s="116" t="s">
        <v>225</v>
      </c>
      <c r="I25" s="44" t="s">
        <v>74</v>
      </c>
      <c r="J25" s="116" t="s">
        <v>225</v>
      </c>
      <c r="K25" s="45"/>
      <c r="L25" s="45"/>
      <c r="M25" s="45"/>
      <c r="N25" s="45"/>
      <c r="O25" s="45"/>
      <c r="P25" s="45"/>
      <c r="Q25" s="45"/>
      <c r="R25" s="24"/>
      <c r="S25" s="24"/>
      <c r="T25" s="24"/>
    </row>
    <row r="26" spans="1:20" ht="27.75" thickBot="1" x14ac:dyDescent="0.75">
      <c r="A26" s="30"/>
      <c r="B26" s="29"/>
      <c r="C26" s="128"/>
      <c r="D26" s="128"/>
      <c r="E26" s="129"/>
      <c r="F26" s="129"/>
      <c r="G26" s="129"/>
      <c r="H26" s="129"/>
      <c r="I26" s="129"/>
      <c r="J26" s="47"/>
      <c r="K26" s="47"/>
      <c r="L26" s="47"/>
      <c r="M26" s="47"/>
      <c r="N26" s="47"/>
      <c r="O26" s="45"/>
      <c r="P26" s="45"/>
      <c r="Q26" s="45"/>
      <c r="R26" s="24"/>
      <c r="S26" s="24"/>
      <c r="T26" s="24"/>
    </row>
    <row r="27" spans="1:20" ht="28.5" x14ac:dyDescent="0.75">
      <c r="A27" s="24"/>
      <c r="B27" s="8" t="s">
        <v>174</v>
      </c>
      <c r="C27" s="40" t="s">
        <v>25</v>
      </c>
      <c r="D27" s="96"/>
      <c r="E27" s="40" t="s">
        <v>153</v>
      </c>
      <c r="F27" s="116" t="s">
        <v>225</v>
      </c>
      <c r="G27" s="40" t="s">
        <v>149</v>
      </c>
      <c r="H27" s="116" t="s">
        <v>225</v>
      </c>
      <c r="I27" s="40" t="s">
        <v>150</v>
      </c>
      <c r="J27" s="116" t="s">
        <v>225</v>
      </c>
      <c r="K27" s="40" t="s">
        <v>151</v>
      </c>
      <c r="L27" s="116" t="s">
        <v>225</v>
      </c>
      <c r="M27" s="40" t="s">
        <v>152</v>
      </c>
      <c r="N27" s="116" t="s">
        <v>225</v>
      </c>
      <c r="O27" s="45"/>
      <c r="P27" s="45"/>
      <c r="Q27" s="45"/>
      <c r="R27" s="24"/>
      <c r="S27" s="24"/>
      <c r="T27" s="24"/>
    </row>
    <row r="28" spans="1:20" ht="29.25" thickBot="1" x14ac:dyDescent="0.8">
      <c r="A28" s="30"/>
      <c r="B28" s="127"/>
      <c r="C28" s="128"/>
      <c r="D28" s="47"/>
      <c r="E28" s="128"/>
      <c r="F28" s="47"/>
      <c r="G28" s="128"/>
      <c r="H28" s="47"/>
      <c r="I28" s="128"/>
      <c r="J28" s="47"/>
      <c r="K28" s="45"/>
      <c r="L28" s="45"/>
      <c r="M28" s="45"/>
      <c r="N28" s="45"/>
      <c r="O28" s="45"/>
      <c r="P28" s="45"/>
      <c r="Q28" s="45"/>
      <c r="R28" s="24"/>
      <c r="S28" s="24"/>
      <c r="T28" s="24"/>
    </row>
    <row r="29" spans="1:20" ht="28.5" x14ac:dyDescent="0.75">
      <c r="A29" s="24"/>
      <c r="B29" s="8" t="s">
        <v>49</v>
      </c>
      <c r="C29" s="44" t="s">
        <v>226</v>
      </c>
      <c r="D29" s="116" t="s">
        <v>225</v>
      </c>
      <c r="E29" s="44" t="s">
        <v>128</v>
      </c>
      <c r="F29" s="116" t="s">
        <v>225</v>
      </c>
      <c r="G29" s="44" t="s">
        <v>129</v>
      </c>
      <c r="H29" s="116" t="s">
        <v>225</v>
      </c>
      <c r="I29" s="44" t="s">
        <v>195</v>
      </c>
      <c r="J29" s="116" t="s">
        <v>225</v>
      </c>
      <c r="K29" s="45"/>
      <c r="L29" s="45"/>
      <c r="M29" s="53"/>
      <c r="N29" s="45"/>
      <c r="O29" s="45"/>
      <c r="P29" s="45"/>
      <c r="Q29" s="45"/>
      <c r="R29" s="24"/>
      <c r="S29" s="24"/>
      <c r="T29" s="24"/>
    </row>
    <row r="30" spans="1:20" ht="28.5" x14ac:dyDescent="0.75">
      <c r="A30" s="24"/>
      <c r="B30" s="34"/>
      <c r="C30" s="121"/>
      <c r="D30" s="121"/>
      <c r="E30" s="51" t="s">
        <v>154</v>
      </c>
      <c r="F30" s="121"/>
      <c r="G30" s="121"/>
      <c r="H30" s="121"/>
      <c r="I30" s="121"/>
      <c r="J30" s="121"/>
      <c r="K30" s="121"/>
      <c r="L30" s="45"/>
      <c r="M30" s="45"/>
      <c r="N30" s="45"/>
      <c r="O30" s="45"/>
      <c r="P30" s="45"/>
      <c r="Q30" s="45"/>
      <c r="R30" s="24"/>
      <c r="S30" s="24"/>
      <c r="T30" s="24"/>
    </row>
    <row r="31" spans="1:20" ht="27.75" thickBot="1" x14ac:dyDescent="0.75">
      <c r="A31" s="30"/>
      <c r="B31" s="29"/>
      <c r="C31" s="128"/>
      <c r="D31" s="128"/>
      <c r="E31" s="129"/>
      <c r="F31" s="129"/>
      <c r="G31" s="129"/>
      <c r="H31" s="47"/>
      <c r="I31" s="47"/>
      <c r="J31" s="47"/>
      <c r="K31" s="47"/>
      <c r="L31" s="47"/>
      <c r="M31" s="24"/>
      <c r="N31" s="24"/>
      <c r="O31" s="45"/>
      <c r="P31" s="45"/>
      <c r="Q31" s="45"/>
      <c r="R31" s="24"/>
      <c r="S31" s="24"/>
      <c r="T31" s="24"/>
    </row>
    <row r="32" spans="1:20" ht="28.5" x14ac:dyDescent="0.75">
      <c r="A32" s="24"/>
      <c r="B32" s="8" t="s">
        <v>148</v>
      </c>
      <c r="C32" s="40" t="s">
        <v>25</v>
      </c>
      <c r="D32" s="96"/>
      <c r="E32" s="40" t="s">
        <v>149</v>
      </c>
      <c r="F32" s="116" t="s">
        <v>225</v>
      </c>
      <c r="G32" s="40" t="s">
        <v>150</v>
      </c>
      <c r="H32" s="116" t="s">
        <v>225</v>
      </c>
      <c r="I32" s="40" t="s">
        <v>151</v>
      </c>
      <c r="J32" s="116" t="s">
        <v>225</v>
      </c>
      <c r="K32" s="40" t="s">
        <v>152</v>
      </c>
      <c r="L32" s="116" t="s">
        <v>225</v>
      </c>
      <c r="M32" s="24"/>
      <c r="N32" s="24"/>
      <c r="O32" s="45"/>
      <c r="P32" s="45"/>
      <c r="Q32" s="45"/>
      <c r="R32" s="24"/>
      <c r="S32" s="24"/>
      <c r="T32" s="24"/>
    </row>
    <row r="33" spans="1:20" ht="27.75" thickBot="1" x14ac:dyDescent="0.75">
      <c r="A33" s="30"/>
      <c r="B33" s="129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5"/>
      <c r="N33" s="45"/>
      <c r="O33" s="45"/>
      <c r="P33" s="45"/>
      <c r="Q33" s="45"/>
      <c r="R33" s="24"/>
      <c r="S33" s="24"/>
      <c r="T33" s="24"/>
    </row>
    <row r="34" spans="1:20" ht="28.5" x14ac:dyDescent="0.75">
      <c r="A34" s="24"/>
      <c r="B34" s="8" t="s">
        <v>43</v>
      </c>
      <c r="C34" s="40" t="s">
        <v>44</v>
      </c>
      <c r="D34" s="116" t="s">
        <v>225</v>
      </c>
      <c r="E34" s="40" t="s">
        <v>178</v>
      </c>
      <c r="F34" s="116" t="s">
        <v>225</v>
      </c>
      <c r="G34" s="40" t="s">
        <v>59</v>
      </c>
      <c r="H34" s="116" t="s">
        <v>225</v>
      </c>
      <c r="I34" s="40" t="s">
        <v>75</v>
      </c>
      <c r="J34" s="116" t="s">
        <v>225</v>
      </c>
      <c r="K34" s="40" t="s">
        <v>187</v>
      </c>
      <c r="L34" s="116" t="s">
        <v>225</v>
      </c>
      <c r="M34" s="45"/>
      <c r="N34" s="45"/>
      <c r="O34" s="45"/>
      <c r="P34" s="45"/>
      <c r="Q34" s="45"/>
      <c r="R34" s="24"/>
      <c r="S34" s="24"/>
      <c r="T34" s="24"/>
    </row>
    <row r="35" spans="1:20" x14ac:dyDescent="0.7">
      <c r="A35" s="24"/>
      <c r="B35" s="24"/>
      <c r="C35" s="131"/>
      <c r="D35" s="45"/>
      <c r="E35" s="48" t="s">
        <v>45</v>
      </c>
      <c r="F35" s="63"/>
      <c r="G35" s="45"/>
      <c r="H35" s="45"/>
      <c r="I35" s="49" t="s">
        <v>45</v>
      </c>
      <c r="J35" s="45"/>
      <c r="K35" s="49" t="s">
        <v>45</v>
      </c>
      <c r="L35" s="45"/>
      <c r="M35" s="45"/>
      <c r="N35" s="45"/>
      <c r="O35" s="45"/>
      <c r="P35" s="45"/>
      <c r="Q35" s="45"/>
      <c r="R35" s="24"/>
      <c r="S35" s="24"/>
      <c r="T35" s="24"/>
    </row>
    <row r="36" spans="1:20" x14ac:dyDescent="0.7">
      <c r="A36" s="24"/>
      <c r="B36" s="24"/>
      <c r="C36" s="131"/>
      <c r="D36" s="45"/>
      <c r="E36" s="50"/>
      <c r="F36" s="53"/>
      <c r="G36" s="45"/>
      <c r="H36" s="45"/>
      <c r="I36" s="50"/>
      <c r="J36" s="45"/>
      <c r="K36" s="50"/>
      <c r="L36" s="45"/>
      <c r="M36" s="45"/>
      <c r="N36" s="45"/>
      <c r="O36" s="45"/>
      <c r="P36" s="45"/>
      <c r="Q36" s="45"/>
      <c r="R36" s="24"/>
      <c r="S36" s="24"/>
      <c r="T36" s="24"/>
    </row>
    <row r="37" spans="1:20" ht="27.75" thickBot="1" x14ac:dyDescent="0.75">
      <c r="A37" s="30"/>
      <c r="B37" s="55" t="s">
        <v>183</v>
      </c>
      <c r="C37" s="27"/>
      <c r="D37" s="29"/>
      <c r="E37" s="130" t="s">
        <v>122</v>
      </c>
      <c r="F37" s="30"/>
      <c r="G37" s="69" t="s">
        <v>123</v>
      </c>
      <c r="H37" s="45"/>
      <c r="I37" s="121"/>
      <c r="J37" s="121"/>
      <c r="K37" s="121"/>
      <c r="L37" s="45"/>
      <c r="M37" s="45"/>
      <c r="N37" s="45"/>
      <c r="O37" s="45"/>
      <c r="P37" s="45"/>
      <c r="Q37" s="45"/>
      <c r="R37" s="24"/>
      <c r="S37" s="24"/>
      <c r="T37" s="24"/>
    </row>
    <row r="38" spans="1:20" ht="37.5" thickBot="1" x14ac:dyDescent="1">
      <c r="A38" s="30"/>
      <c r="B38" s="28"/>
      <c r="C38" s="35" t="s">
        <v>121</v>
      </c>
      <c r="D38" s="36"/>
      <c r="E38" s="97">
        <f>'Back-end'!$U$36</f>
        <v>0</v>
      </c>
      <c r="F38" s="38"/>
      <c r="G38" s="97">
        <f>'Back-end'!$W$36</f>
        <v>0</v>
      </c>
      <c r="H38" s="45"/>
      <c r="I38" s="121"/>
      <c r="J38" s="121"/>
      <c r="K38" s="121"/>
      <c r="L38" s="45"/>
      <c r="M38" s="45"/>
      <c r="N38" s="45"/>
      <c r="O38" s="45"/>
      <c r="P38" s="45"/>
      <c r="Q38" s="45"/>
      <c r="R38" s="24"/>
      <c r="S38" s="24"/>
      <c r="T38" s="24"/>
    </row>
    <row r="39" spans="1:20" ht="28.5" x14ac:dyDescent="0.75">
      <c r="A39" s="24"/>
      <c r="B39" s="34"/>
      <c r="C39"/>
      <c r="D39" s="121"/>
      <c r="E39"/>
      <c r="F39" s="121"/>
      <c r="G39" s="45"/>
      <c r="H39" s="53"/>
      <c r="I39" s="45"/>
      <c r="J39" s="45"/>
      <c r="K39" s="45"/>
      <c r="L39" s="45"/>
      <c r="M39" s="45"/>
      <c r="N39" s="45"/>
      <c r="O39" s="45"/>
      <c r="P39" s="45"/>
      <c r="Q39" s="45"/>
      <c r="R39" s="24"/>
      <c r="S39" s="24"/>
      <c r="T39" s="24"/>
    </row>
    <row r="40" spans="1:20" ht="37.5" thickBot="1" x14ac:dyDescent="1">
      <c r="A40" s="30"/>
      <c r="B40" s="4" t="s">
        <v>38</v>
      </c>
      <c r="C40" s="47"/>
      <c r="D40" s="47"/>
      <c r="E40" s="47"/>
      <c r="F40" s="47"/>
      <c r="G40" s="55"/>
      <c r="H40" s="30"/>
      <c r="I40" s="30"/>
      <c r="J40" s="30"/>
      <c r="K40" s="30"/>
      <c r="L40" s="30"/>
      <c r="M40" s="45"/>
      <c r="N40" s="45"/>
      <c r="O40" s="45"/>
      <c r="P40" s="45"/>
      <c r="Q40" s="45"/>
      <c r="R40" s="24"/>
      <c r="S40" s="24"/>
      <c r="T40" s="24"/>
    </row>
    <row r="41" spans="1:20" ht="28.5" x14ac:dyDescent="0.75">
      <c r="A41" s="24"/>
      <c r="B41" s="8" t="s">
        <v>76</v>
      </c>
      <c r="C41" s="40" t="s">
        <v>78</v>
      </c>
      <c r="D41" s="116" t="s">
        <v>225</v>
      </c>
      <c r="E41" s="40" t="s">
        <v>77</v>
      </c>
      <c r="F41" s="116" t="s">
        <v>225</v>
      </c>
      <c r="G41" s="40" t="s">
        <v>2</v>
      </c>
      <c r="H41" s="116" t="s">
        <v>225</v>
      </c>
      <c r="I41" s="40" t="s">
        <v>137</v>
      </c>
      <c r="J41" s="116" t="s">
        <v>225</v>
      </c>
      <c r="K41" s="40" t="s">
        <v>136</v>
      </c>
      <c r="L41" s="116" t="s">
        <v>225</v>
      </c>
      <c r="M41" s="45"/>
      <c r="N41" s="45"/>
      <c r="O41" s="45"/>
      <c r="P41" s="45"/>
      <c r="Q41" s="45"/>
      <c r="R41" s="24"/>
      <c r="S41" s="24"/>
      <c r="T41" s="24"/>
    </row>
    <row r="42" spans="1:20" x14ac:dyDescent="0.7">
      <c r="A42" s="24"/>
      <c r="B42" s="25"/>
      <c r="C42" s="51" t="s">
        <v>111</v>
      </c>
      <c r="D42" s="64"/>
      <c r="E42" s="52" t="s">
        <v>231</v>
      </c>
      <c r="F42" s="53"/>
      <c r="G42" s="52" t="s">
        <v>112</v>
      </c>
      <c r="H42" s="53"/>
      <c r="I42" s="52" t="s">
        <v>113</v>
      </c>
      <c r="J42" s="53"/>
      <c r="K42" s="52" t="s">
        <v>114</v>
      </c>
      <c r="L42" s="53"/>
      <c r="M42" s="45"/>
      <c r="N42" s="45"/>
      <c r="O42" s="45"/>
      <c r="P42" s="45"/>
      <c r="Q42" s="45"/>
      <c r="R42" s="24"/>
      <c r="S42" s="24"/>
      <c r="T42" s="24"/>
    </row>
    <row r="43" spans="1:20" x14ac:dyDescent="0.7">
      <c r="A43" s="121"/>
      <c r="B43" s="25"/>
      <c r="C43" s="43" t="s">
        <v>186</v>
      </c>
      <c r="D43" s="116" t="s">
        <v>225</v>
      </c>
      <c r="E43" s="45"/>
      <c r="F43" s="45"/>
      <c r="G43" s="45"/>
      <c r="H43" s="24"/>
      <c r="I43" s="24"/>
      <c r="J43" s="24"/>
      <c r="K43" s="24"/>
      <c r="L43" s="24"/>
      <c r="M43" s="45"/>
      <c r="N43" s="45"/>
      <c r="O43" s="45"/>
      <c r="P43" s="45"/>
      <c r="Q43" s="45"/>
      <c r="R43" s="24"/>
      <c r="S43" s="24"/>
      <c r="T43" s="24"/>
    </row>
    <row r="44" spans="1:20" x14ac:dyDescent="0.7">
      <c r="A44" s="24"/>
      <c r="B44" s="25"/>
      <c r="C44" s="43" t="s">
        <v>185</v>
      </c>
      <c r="D44" s="116" t="s">
        <v>225</v>
      </c>
      <c r="E44" s="81"/>
      <c r="F44" s="45"/>
      <c r="G44" s="81"/>
      <c r="H44" s="24"/>
      <c r="I44" s="24"/>
      <c r="J44" s="24"/>
      <c r="K44" s="24"/>
      <c r="L44" s="24"/>
      <c r="M44" s="45"/>
      <c r="N44" s="45"/>
      <c r="O44" s="45"/>
      <c r="P44" s="45"/>
      <c r="Q44" s="45"/>
      <c r="R44" s="24"/>
      <c r="S44" s="24"/>
      <c r="T44" s="24"/>
    </row>
    <row r="45" spans="1:20" ht="27.75" thickBot="1" x14ac:dyDescent="0.75">
      <c r="A45" s="30"/>
      <c r="B45" s="29"/>
      <c r="C45" s="128"/>
      <c r="D45" s="128"/>
      <c r="E45" s="47"/>
      <c r="F45" s="47"/>
      <c r="G45" s="47"/>
      <c r="H45" s="47"/>
      <c r="I45" s="47"/>
      <c r="J45" s="47"/>
      <c r="K45" s="47"/>
      <c r="L45" s="47"/>
      <c r="M45" s="45"/>
      <c r="N45" s="45"/>
      <c r="O45" s="45"/>
      <c r="P45" s="45"/>
      <c r="Q45" s="45"/>
      <c r="R45" s="24"/>
      <c r="S45" s="24"/>
      <c r="T45" s="24"/>
    </row>
    <row r="46" spans="1:20" ht="28.5" x14ac:dyDescent="0.75">
      <c r="A46" s="24"/>
      <c r="B46" s="8" t="s">
        <v>180</v>
      </c>
      <c r="C46" s="40" t="s">
        <v>149</v>
      </c>
      <c r="D46" s="116" t="s">
        <v>225</v>
      </c>
      <c r="E46" s="40" t="s">
        <v>150</v>
      </c>
      <c r="F46" s="116" t="s">
        <v>225</v>
      </c>
      <c r="G46" s="40" t="s">
        <v>151</v>
      </c>
      <c r="H46" s="116" t="s">
        <v>225</v>
      </c>
      <c r="I46" s="40" t="s">
        <v>181</v>
      </c>
      <c r="J46" s="116" t="s">
        <v>225</v>
      </c>
      <c r="K46" s="40" t="s">
        <v>182</v>
      </c>
      <c r="L46" s="116" t="s">
        <v>225</v>
      </c>
      <c r="M46" s="45"/>
      <c r="N46" s="45"/>
      <c r="O46" s="45"/>
      <c r="P46" s="45"/>
      <c r="Q46" s="45"/>
      <c r="R46" s="24"/>
      <c r="S46" s="24"/>
      <c r="T46" s="24"/>
    </row>
    <row r="47" spans="1:20" ht="27.75" thickBot="1" x14ac:dyDescent="0.75">
      <c r="A47" s="30"/>
      <c r="B47" s="29"/>
      <c r="C47" s="128"/>
      <c r="D47" s="128"/>
      <c r="E47" s="47"/>
      <c r="F47" s="47"/>
      <c r="G47" s="47"/>
      <c r="H47" s="47"/>
      <c r="I47" s="47"/>
      <c r="J47" s="47"/>
      <c r="K47" s="47"/>
      <c r="L47" s="47"/>
      <c r="M47" s="45"/>
      <c r="N47" s="45"/>
      <c r="O47" s="45"/>
      <c r="P47" s="45"/>
      <c r="Q47" s="45"/>
      <c r="R47" s="24"/>
      <c r="S47" s="24"/>
      <c r="T47" s="24"/>
    </row>
    <row r="48" spans="1:20" ht="28.5" x14ac:dyDescent="0.75">
      <c r="A48" s="24"/>
      <c r="B48" s="8" t="s">
        <v>138</v>
      </c>
      <c r="C48" s="40" t="s">
        <v>189</v>
      </c>
      <c r="D48" s="116" t="s">
        <v>225</v>
      </c>
      <c r="E48" s="40" t="s">
        <v>190</v>
      </c>
      <c r="F48" s="116" t="s">
        <v>225</v>
      </c>
      <c r="G48" s="40" t="s">
        <v>139</v>
      </c>
      <c r="H48" s="116" t="s">
        <v>225</v>
      </c>
      <c r="I48" s="40" t="s">
        <v>140</v>
      </c>
      <c r="J48" s="116" t="s">
        <v>225</v>
      </c>
      <c r="K48" s="40" t="s">
        <v>141</v>
      </c>
      <c r="L48" s="116" t="s">
        <v>225</v>
      </c>
      <c r="M48" s="45"/>
      <c r="N48" s="45"/>
      <c r="O48" s="45"/>
      <c r="P48" s="45"/>
      <c r="Q48" s="45"/>
      <c r="R48" s="24"/>
      <c r="S48" s="24"/>
      <c r="T48" s="24"/>
    </row>
    <row r="49" spans="1:20" ht="27.75" thickBot="1" x14ac:dyDescent="0.75">
      <c r="A49" s="30"/>
      <c r="B49" s="29"/>
      <c r="C49" s="128"/>
      <c r="D49" s="128"/>
      <c r="E49" s="47"/>
      <c r="F49" s="47"/>
      <c r="G49" s="47"/>
      <c r="H49" s="47"/>
      <c r="I49" s="47"/>
      <c r="J49" s="47"/>
      <c r="K49" s="45"/>
      <c r="L49" s="45"/>
      <c r="M49" s="45"/>
      <c r="N49" s="45"/>
      <c r="O49" s="45"/>
      <c r="P49" s="45"/>
      <c r="Q49" s="45"/>
      <c r="R49" s="24"/>
      <c r="S49" s="24"/>
      <c r="T49" s="24"/>
    </row>
    <row r="50" spans="1:20" ht="28.5" x14ac:dyDescent="0.75">
      <c r="A50" s="121"/>
      <c r="B50" s="8" t="s">
        <v>0</v>
      </c>
      <c r="C50" s="40" t="s">
        <v>3</v>
      </c>
      <c r="D50" s="116" t="s">
        <v>225</v>
      </c>
      <c r="E50" s="40" t="s">
        <v>89</v>
      </c>
      <c r="F50" s="116" t="s">
        <v>225</v>
      </c>
      <c r="G50" s="40" t="s">
        <v>102</v>
      </c>
      <c r="H50" s="116" t="s">
        <v>225</v>
      </c>
      <c r="I50" s="40" t="s">
        <v>90</v>
      </c>
      <c r="J50" s="116" t="s">
        <v>225</v>
      </c>
      <c r="K50" s="45"/>
      <c r="L50" s="45"/>
      <c r="M50" s="24"/>
      <c r="N50" s="24"/>
      <c r="O50" s="24"/>
      <c r="P50" s="24"/>
      <c r="Q50" s="24"/>
      <c r="R50" s="24"/>
      <c r="S50" s="24"/>
      <c r="T50" s="24"/>
    </row>
    <row r="51" spans="1:20" x14ac:dyDescent="0.7">
      <c r="A51" s="24"/>
      <c r="B51" s="25"/>
      <c r="C51" s="56"/>
      <c r="D51" s="56"/>
      <c r="E51" s="49" t="s">
        <v>104</v>
      </c>
      <c r="F51" s="45"/>
      <c r="G51" s="49" t="s">
        <v>104</v>
      </c>
      <c r="H51" s="45"/>
      <c r="I51" s="48" t="s">
        <v>104</v>
      </c>
      <c r="J51" s="45"/>
      <c r="K51" s="45"/>
      <c r="L51" s="45"/>
      <c r="M51" s="24"/>
      <c r="N51" s="24"/>
      <c r="O51" s="24"/>
      <c r="P51" s="24"/>
      <c r="Q51" s="24"/>
      <c r="R51" s="24"/>
      <c r="S51" s="24"/>
      <c r="T51" s="24"/>
    </row>
    <row r="52" spans="1:20" ht="27.75" thickBot="1" x14ac:dyDescent="0.75">
      <c r="A52" s="30"/>
      <c r="B52" s="29"/>
      <c r="C52" s="128"/>
      <c r="D52" s="128"/>
      <c r="E52" s="47"/>
      <c r="F52" s="47"/>
      <c r="G52" s="47"/>
      <c r="H52" s="47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</row>
    <row r="53" spans="1:20" ht="28.5" x14ac:dyDescent="0.75">
      <c r="A53" s="24"/>
      <c r="B53" s="8" t="s">
        <v>221</v>
      </c>
      <c r="C53" s="40" t="s">
        <v>10</v>
      </c>
      <c r="D53" s="116" t="s">
        <v>225</v>
      </c>
      <c r="E53" s="40" t="s">
        <v>20</v>
      </c>
      <c r="F53" s="116" t="s">
        <v>225</v>
      </c>
      <c r="G53" s="40" t="s">
        <v>222</v>
      </c>
      <c r="H53" s="116" t="s">
        <v>225</v>
      </c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</row>
    <row r="54" spans="1:20" ht="27.75" thickBot="1" x14ac:dyDescent="0.75">
      <c r="A54" s="30"/>
      <c r="B54" s="132"/>
      <c r="C54" s="133"/>
      <c r="D54" s="133"/>
      <c r="E54" s="128"/>
      <c r="F54" s="128"/>
      <c r="G54" s="128"/>
      <c r="H54" s="47"/>
      <c r="I54" s="24"/>
      <c r="J54" s="24"/>
      <c r="K54" s="24"/>
      <c r="L54" s="24"/>
      <c r="M54" s="45"/>
      <c r="N54" s="45"/>
      <c r="O54" s="45"/>
      <c r="P54" s="45"/>
      <c r="Q54" s="45"/>
      <c r="R54" s="24"/>
      <c r="S54" s="24"/>
      <c r="T54" s="24"/>
    </row>
    <row r="55" spans="1:20" ht="28.5" x14ac:dyDescent="0.75">
      <c r="A55" s="24"/>
      <c r="B55" s="8" t="s">
        <v>21</v>
      </c>
      <c r="C55" s="40" t="s">
        <v>7</v>
      </c>
      <c r="D55" s="116" t="s">
        <v>225</v>
      </c>
      <c r="E55" s="40" t="s">
        <v>26</v>
      </c>
      <c r="F55" s="116" t="s">
        <v>225</v>
      </c>
      <c r="G55" s="40" t="s">
        <v>156</v>
      </c>
      <c r="H55" s="116" t="s">
        <v>225</v>
      </c>
      <c r="J55" s="24"/>
      <c r="L55" s="24"/>
      <c r="M55" s="45"/>
      <c r="N55" s="45"/>
      <c r="O55" s="45"/>
      <c r="P55" s="45"/>
      <c r="Q55" s="45"/>
      <c r="R55" s="24"/>
      <c r="S55" s="24"/>
      <c r="T55" s="24"/>
    </row>
    <row r="56" spans="1:20" ht="29.25" thickBot="1" x14ac:dyDescent="0.8">
      <c r="A56" s="24"/>
      <c r="B56" s="127"/>
      <c r="C56" s="128"/>
      <c r="D56" s="47"/>
      <c r="E56" s="129"/>
      <c r="F56" s="129"/>
      <c r="G56" s="56"/>
      <c r="H56" s="45"/>
      <c r="I56" s="24"/>
      <c r="J56" s="24"/>
      <c r="K56" s="24"/>
      <c r="L56" s="24"/>
      <c r="M56" s="45"/>
      <c r="N56" s="45"/>
      <c r="O56" s="45"/>
      <c r="P56" s="45"/>
      <c r="Q56" s="45"/>
      <c r="R56" s="24"/>
      <c r="S56" s="24"/>
      <c r="T56" s="24"/>
    </row>
    <row r="57" spans="1:20" ht="28.5" x14ac:dyDescent="0.75">
      <c r="A57" s="24"/>
      <c r="B57" s="8" t="s">
        <v>193</v>
      </c>
      <c r="C57" s="40" t="s">
        <v>25</v>
      </c>
      <c r="D57"/>
      <c r="E57" s="40" t="s">
        <v>194</v>
      </c>
      <c r="F57" s="116" t="s">
        <v>225</v>
      </c>
      <c r="G57"/>
      <c r="H57" s="121"/>
      <c r="J57" s="24"/>
      <c r="L57" s="24"/>
      <c r="M57" s="45"/>
      <c r="N57" s="45"/>
      <c r="O57" s="45"/>
      <c r="P57" s="45"/>
      <c r="Q57" s="45"/>
      <c r="R57" s="24"/>
      <c r="S57" s="24"/>
      <c r="T57" s="24"/>
    </row>
    <row r="58" spans="1:20" ht="27.75" thickBot="1" x14ac:dyDescent="0.75">
      <c r="A58" s="30"/>
      <c r="B58" s="129"/>
      <c r="C58" s="47"/>
      <c r="D58" s="47"/>
      <c r="E58" s="47"/>
      <c r="F58" s="47"/>
      <c r="G58" s="47"/>
      <c r="H58" s="47"/>
      <c r="I58" s="45"/>
      <c r="J58" s="45"/>
      <c r="K58" s="45"/>
      <c r="L58" s="45"/>
      <c r="M58" s="45"/>
      <c r="N58" s="45"/>
      <c r="O58" s="45"/>
      <c r="P58" s="45"/>
      <c r="Q58" s="45"/>
      <c r="R58" s="24"/>
      <c r="S58" s="24"/>
      <c r="T58" s="24"/>
    </row>
    <row r="59" spans="1:20" ht="28.5" x14ac:dyDescent="0.75">
      <c r="A59" s="24"/>
      <c r="B59" s="8" t="s">
        <v>9</v>
      </c>
      <c r="C59" s="40" t="s">
        <v>8</v>
      </c>
      <c r="D59" s="116" t="s">
        <v>225</v>
      </c>
      <c r="E59" s="40" t="s">
        <v>91</v>
      </c>
      <c r="F59" s="116" t="s">
        <v>225</v>
      </c>
      <c r="G59" s="40" t="s">
        <v>92</v>
      </c>
      <c r="H59" s="116" t="s">
        <v>225</v>
      </c>
      <c r="I59" s="56"/>
      <c r="J59" s="45"/>
      <c r="K59" s="45"/>
      <c r="L59" s="45"/>
      <c r="M59" s="45"/>
      <c r="N59" s="45"/>
      <c r="O59" s="45"/>
      <c r="P59" s="45"/>
      <c r="Q59" s="45"/>
      <c r="R59" s="24"/>
      <c r="S59" s="24"/>
      <c r="T59" s="24"/>
    </row>
    <row r="60" spans="1:20" ht="28.5" x14ac:dyDescent="0.75">
      <c r="A60" s="24"/>
      <c r="B60" s="34"/>
      <c r="C60" s="121"/>
      <c r="D60" s="121"/>
      <c r="E60" s="121"/>
      <c r="F60" s="121"/>
      <c r="G60" s="121"/>
      <c r="H60" s="121"/>
      <c r="I60" s="56"/>
      <c r="J60" s="45"/>
      <c r="K60" s="45"/>
      <c r="L60" s="45"/>
      <c r="M60" s="45"/>
      <c r="N60" s="45"/>
      <c r="O60" s="45"/>
      <c r="P60" s="45"/>
      <c r="Q60" s="45"/>
      <c r="R60" s="24"/>
      <c r="S60" s="24"/>
      <c r="T60" s="24"/>
    </row>
    <row r="61" spans="1:20" ht="37.5" thickBot="1" x14ac:dyDescent="1">
      <c r="A61" s="30"/>
      <c r="B61" s="4" t="s">
        <v>33</v>
      </c>
      <c r="C61" s="54"/>
      <c r="D61" s="47"/>
      <c r="E61" s="46"/>
      <c r="F61" s="47"/>
      <c r="G61" s="55"/>
      <c r="H61" s="47"/>
      <c r="I61" s="121"/>
      <c r="J61" s="121"/>
      <c r="K61" s="56"/>
      <c r="L61" s="45"/>
      <c r="M61" s="45"/>
      <c r="N61" s="45"/>
      <c r="O61" s="45"/>
      <c r="P61" s="45"/>
      <c r="Q61" s="45"/>
      <c r="R61" s="24"/>
      <c r="S61" s="24"/>
      <c r="T61" s="24"/>
    </row>
    <row r="62" spans="1:20" ht="28.5" x14ac:dyDescent="0.75">
      <c r="A62" s="24"/>
      <c r="B62" s="26" t="s">
        <v>53</v>
      </c>
      <c r="C62" s="44" t="s">
        <v>35</v>
      </c>
      <c r="D62" s="116" t="s">
        <v>225</v>
      </c>
      <c r="E62" s="44" t="s">
        <v>20</v>
      </c>
      <c r="F62" s="116" t="s">
        <v>225</v>
      </c>
      <c r="G62" s="44" t="s">
        <v>131</v>
      </c>
      <c r="H62" s="116" t="s">
        <v>225</v>
      </c>
      <c r="I62" s="121"/>
      <c r="J62" s="121"/>
      <c r="K62" s="56"/>
      <c r="L62" s="45"/>
      <c r="M62" s="45"/>
      <c r="N62" s="45"/>
      <c r="O62" s="45"/>
      <c r="P62" s="45"/>
      <c r="Q62" s="45"/>
      <c r="R62" s="24"/>
      <c r="S62" s="24"/>
      <c r="T62" s="24"/>
    </row>
    <row r="63" spans="1:20" ht="27.75" thickBot="1" x14ac:dyDescent="0.75">
      <c r="A63" s="30"/>
      <c r="B63" s="129"/>
      <c r="C63" s="47"/>
      <c r="D63" s="47"/>
      <c r="E63" s="47"/>
      <c r="F63" s="47"/>
      <c r="G63" s="47"/>
      <c r="H63" s="47"/>
      <c r="I63" s="56"/>
      <c r="J63" s="45"/>
      <c r="K63" s="56"/>
      <c r="L63" s="45"/>
      <c r="M63" s="45"/>
      <c r="N63" s="45"/>
      <c r="O63" s="45"/>
      <c r="P63" s="45"/>
      <c r="Q63" s="45"/>
      <c r="R63" s="24"/>
      <c r="S63" s="24"/>
      <c r="T63" s="24"/>
    </row>
    <row r="64" spans="1:20" ht="28.5" x14ac:dyDescent="0.75">
      <c r="A64" s="24"/>
      <c r="B64" s="8" t="s">
        <v>54</v>
      </c>
      <c r="C64" s="44" t="s">
        <v>35</v>
      </c>
      <c r="D64" s="116" t="s">
        <v>225</v>
      </c>
      <c r="E64" s="44" t="s">
        <v>20</v>
      </c>
      <c r="F64" s="116" t="s">
        <v>225</v>
      </c>
      <c r="G64" s="44" t="s">
        <v>132</v>
      </c>
      <c r="H64" s="116" t="s">
        <v>225</v>
      </c>
      <c r="I64" s="121"/>
      <c r="J64" s="121"/>
      <c r="K64" s="56"/>
      <c r="L64" s="45"/>
      <c r="M64" s="45"/>
      <c r="N64" s="45"/>
      <c r="O64" s="45"/>
      <c r="P64" s="45"/>
      <c r="Q64" s="45"/>
      <c r="R64" s="24"/>
      <c r="S64" s="24"/>
      <c r="T64" s="24"/>
    </row>
    <row r="65" spans="1:20" ht="27.75" thickBot="1" x14ac:dyDescent="0.75">
      <c r="A65" s="30"/>
      <c r="B65" s="129"/>
      <c r="C65" s="47"/>
      <c r="D65" s="47"/>
      <c r="E65" s="47"/>
      <c r="F65" s="47"/>
      <c r="G65" s="45"/>
      <c r="H65" s="45"/>
      <c r="I65" s="45"/>
      <c r="J65" s="45"/>
      <c r="K65" s="56"/>
      <c r="L65" s="45"/>
      <c r="M65" s="45"/>
      <c r="N65" s="45"/>
      <c r="O65" s="45"/>
      <c r="P65" s="45"/>
      <c r="Q65" s="45"/>
      <c r="R65" s="24"/>
      <c r="S65" s="24"/>
      <c r="T65" s="24"/>
    </row>
    <row r="66" spans="1:20" ht="28.5" x14ac:dyDescent="0.75">
      <c r="A66" s="24"/>
      <c r="B66" s="8" t="s">
        <v>34</v>
      </c>
      <c r="C66" s="40" t="s">
        <v>29</v>
      </c>
      <c r="D66" s="116" t="s">
        <v>225</v>
      </c>
      <c r="E66" s="40" t="s">
        <v>20</v>
      </c>
      <c r="F66" s="116" t="s">
        <v>225</v>
      </c>
      <c r="G66" s="45"/>
      <c r="H66" s="53"/>
      <c r="I66" s="45"/>
      <c r="J66" s="45"/>
      <c r="K66" s="56"/>
      <c r="L66" s="45"/>
      <c r="M66" s="45"/>
      <c r="N66" s="45"/>
      <c r="O66" s="45"/>
      <c r="P66" s="45"/>
      <c r="Q66" s="45"/>
      <c r="R66" s="24"/>
      <c r="S66" s="24"/>
      <c r="T66" s="24"/>
    </row>
    <row r="67" spans="1:20" x14ac:dyDescent="0.7">
      <c r="A67" s="24"/>
      <c r="B67" s="134"/>
      <c r="C67" s="56"/>
      <c r="D67" s="131"/>
      <c r="E67" s="56"/>
      <c r="F67" s="45"/>
      <c r="G67" s="56"/>
      <c r="H67" s="45"/>
      <c r="I67" s="45"/>
      <c r="J67" s="45"/>
      <c r="K67" s="56"/>
      <c r="L67" s="45"/>
      <c r="M67" s="45"/>
      <c r="N67" s="45"/>
      <c r="O67" s="45"/>
      <c r="P67" s="45"/>
      <c r="Q67" s="45"/>
      <c r="R67" s="24"/>
      <c r="S67" s="24"/>
      <c r="T67" s="24"/>
    </row>
    <row r="68" spans="1:20" ht="37.5" thickBot="1" x14ac:dyDescent="1">
      <c r="A68" s="30"/>
      <c r="B68" s="4" t="s">
        <v>39</v>
      </c>
      <c r="C68" s="128"/>
      <c r="D68" s="133"/>
      <c r="E68" s="128"/>
      <c r="F68" s="47"/>
      <c r="G68" s="128"/>
      <c r="H68" s="47"/>
      <c r="I68" s="45"/>
      <c r="J68" s="45"/>
      <c r="K68" s="56"/>
      <c r="L68" s="45"/>
      <c r="M68" s="45"/>
      <c r="N68" s="45"/>
      <c r="O68" s="45"/>
      <c r="P68" s="45"/>
      <c r="Q68" s="45"/>
      <c r="R68" s="24"/>
      <c r="S68" s="24"/>
      <c r="T68" s="24"/>
    </row>
    <row r="69" spans="1:20" ht="28.5" x14ac:dyDescent="0.75">
      <c r="A69" s="24"/>
      <c r="B69" s="8" t="s">
        <v>12</v>
      </c>
      <c r="C69" s="40" t="s">
        <v>96</v>
      </c>
      <c r="D69" s="116" t="s">
        <v>225</v>
      </c>
      <c r="E69" s="135" t="s">
        <v>93</v>
      </c>
      <c r="F69" s="116" t="s">
        <v>225</v>
      </c>
      <c r="G69" s="40" t="s">
        <v>94</v>
      </c>
      <c r="H69" s="116" t="s">
        <v>225</v>
      </c>
      <c r="I69" s="45"/>
      <c r="J69" s="45"/>
      <c r="K69" s="56"/>
      <c r="L69" s="45"/>
      <c r="M69" s="45"/>
      <c r="N69" s="45"/>
      <c r="O69" s="45"/>
      <c r="P69" s="45"/>
      <c r="Q69" s="45"/>
      <c r="R69" s="24"/>
      <c r="S69" s="24"/>
      <c r="T69" s="24"/>
    </row>
    <row r="70" spans="1:20" ht="28.5" x14ac:dyDescent="0.75">
      <c r="A70" s="24"/>
      <c r="B70" s="34"/>
      <c r="C70" s="49" t="s">
        <v>95</v>
      </c>
      <c r="D70" s="45"/>
      <c r="E70" s="56"/>
      <c r="F70" s="45"/>
      <c r="G70" s="49" t="s">
        <v>95</v>
      </c>
      <c r="H70" s="45"/>
      <c r="I70" s="45"/>
      <c r="J70" s="45"/>
      <c r="K70" s="56"/>
      <c r="L70" s="45"/>
      <c r="M70" s="45"/>
      <c r="N70" s="45"/>
      <c r="O70" s="45"/>
      <c r="P70" s="45"/>
      <c r="Q70" s="45"/>
      <c r="R70" s="24"/>
      <c r="S70" s="24"/>
      <c r="T70" s="24"/>
    </row>
    <row r="71" spans="1:20" ht="29.25" thickBot="1" x14ac:dyDescent="0.8">
      <c r="A71" s="30"/>
      <c r="B71" s="127"/>
      <c r="C71" s="47"/>
      <c r="D71" s="47"/>
      <c r="E71" s="47"/>
      <c r="F71" s="47"/>
      <c r="G71" s="45"/>
      <c r="H71" s="45"/>
      <c r="I71" s="45"/>
      <c r="J71" s="45"/>
      <c r="K71" s="56"/>
      <c r="L71" s="45"/>
      <c r="M71" s="45"/>
      <c r="N71" s="45"/>
      <c r="O71" s="45"/>
      <c r="P71" s="45"/>
      <c r="Q71" s="45"/>
      <c r="R71" s="24"/>
      <c r="S71" s="24"/>
      <c r="T71" s="24"/>
    </row>
    <row r="72" spans="1:20" ht="28.5" x14ac:dyDescent="0.75">
      <c r="A72" s="24"/>
      <c r="B72" s="8" t="s">
        <v>57</v>
      </c>
      <c r="C72" s="40" t="s">
        <v>20</v>
      </c>
      <c r="D72" s="116" t="s">
        <v>225</v>
      </c>
      <c r="E72" s="40" t="s">
        <v>97</v>
      </c>
      <c r="F72" s="116" t="s">
        <v>225</v>
      </c>
      <c r="G72" s="53"/>
      <c r="H72" s="45"/>
      <c r="I72" s="45"/>
      <c r="J72" s="45"/>
      <c r="K72" s="56"/>
      <c r="L72" s="45"/>
      <c r="M72" s="45"/>
      <c r="N72" s="45"/>
      <c r="O72" s="45"/>
      <c r="P72" s="45"/>
      <c r="Q72" s="45"/>
      <c r="R72" s="24"/>
      <c r="S72" s="24"/>
      <c r="T72" s="24"/>
    </row>
    <row r="73" spans="1:20" x14ac:dyDescent="0.7">
      <c r="A73" s="24"/>
      <c r="B73" s="24"/>
      <c r="C73" s="45"/>
      <c r="D73" s="45"/>
      <c r="E73" s="49" t="s">
        <v>79</v>
      </c>
      <c r="F73" s="45"/>
      <c r="G73" s="45" t="s">
        <v>60</v>
      </c>
      <c r="H73" s="45"/>
      <c r="I73" s="45"/>
      <c r="J73" s="45"/>
      <c r="K73" s="56"/>
      <c r="L73" s="45"/>
      <c r="M73" s="45"/>
      <c r="N73" s="45"/>
      <c r="O73" s="45"/>
      <c r="P73" s="45"/>
      <c r="Q73" s="45"/>
      <c r="R73" s="24"/>
      <c r="S73" s="24"/>
      <c r="T73" s="24"/>
    </row>
    <row r="74" spans="1:20" ht="27.75" thickBot="1" x14ac:dyDescent="0.75">
      <c r="A74" s="30"/>
      <c r="B74" s="129"/>
      <c r="C74" s="47"/>
      <c r="D74" s="47"/>
      <c r="E74" s="55"/>
      <c r="F74" s="47"/>
      <c r="G74" s="45"/>
      <c r="H74" s="45"/>
      <c r="I74" s="45"/>
      <c r="J74" s="45"/>
      <c r="K74" s="56"/>
      <c r="L74" s="45"/>
      <c r="M74" s="45"/>
      <c r="N74" s="45"/>
      <c r="O74" s="45"/>
      <c r="P74" s="45"/>
      <c r="Q74" s="45"/>
      <c r="R74" s="24"/>
      <c r="S74" s="24"/>
      <c r="T74" s="24"/>
    </row>
    <row r="75" spans="1:20" ht="28.5" x14ac:dyDescent="0.75">
      <c r="A75" s="24"/>
      <c r="B75" s="8" t="s">
        <v>61</v>
      </c>
      <c r="C75" s="40" t="s">
        <v>1</v>
      </c>
      <c r="D75" s="116" t="s">
        <v>225</v>
      </c>
      <c r="E75" s="40" t="s">
        <v>40</v>
      </c>
      <c r="F75" s="116" t="s">
        <v>225</v>
      </c>
      <c r="G75" s="56"/>
      <c r="H75" s="45"/>
      <c r="I75" s="45"/>
      <c r="J75" s="45"/>
      <c r="K75" s="56"/>
      <c r="L75" s="45"/>
      <c r="M75" s="45"/>
      <c r="N75" s="45"/>
      <c r="O75" s="45"/>
      <c r="P75" s="45"/>
      <c r="Q75" s="45"/>
      <c r="R75" s="24"/>
      <c r="S75" s="24"/>
      <c r="T75" s="24"/>
    </row>
    <row r="76" spans="1:20" ht="28.5" x14ac:dyDescent="0.75">
      <c r="A76" s="24"/>
      <c r="B76" s="34"/>
      <c r="C76" s="56"/>
      <c r="D76" s="45"/>
      <c r="E76" s="51" t="s">
        <v>115</v>
      </c>
      <c r="F76" s="45"/>
      <c r="G76" s="56"/>
      <c r="H76" s="45"/>
      <c r="I76" s="45"/>
      <c r="J76" s="45"/>
      <c r="K76" s="56"/>
      <c r="L76" s="45"/>
      <c r="M76" s="45"/>
      <c r="N76" s="45"/>
      <c r="O76" s="45"/>
      <c r="P76" s="45"/>
      <c r="Q76" s="45"/>
      <c r="R76" s="24"/>
      <c r="S76" s="24"/>
      <c r="T76" s="24"/>
    </row>
    <row r="77" spans="1:20" x14ac:dyDescent="0.7">
      <c r="A77" s="24"/>
      <c r="B77" s="134"/>
      <c r="C77" s="131"/>
      <c r="D77" s="131"/>
      <c r="E77" s="49" t="s">
        <v>107</v>
      </c>
      <c r="F77" s="45"/>
      <c r="G77" s="56"/>
      <c r="H77" s="45"/>
      <c r="I77" s="45"/>
      <c r="J77" s="45"/>
      <c r="K77" s="56"/>
      <c r="L77" s="45"/>
      <c r="M77" s="45"/>
      <c r="N77" s="45"/>
      <c r="O77" s="45"/>
      <c r="P77" s="45"/>
      <c r="Q77" s="45"/>
      <c r="R77" s="24"/>
      <c r="S77" s="24"/>
      <c r="T77" s="24"/>
    </row>
    <row r="78" spans="1:20" ht="27.75" thickBot="1" x14ac:dyDescent="0.75">
      <c r="A78" s="30"/>
      <c r="B78" s="132"/>
      <c r="C78" s="133"/>
      <c r="D78" s="133"/>
      <c r="E78" s="47"/>
      <c r="F78" s="47"/>
      <c r="G78" s="128"/>
      <c r="H78" s="47"/>
      <c r="I78" s="47"/>
      <c r="J78" s="47"/>
      <c r="K78" s="128"/>
      <c r="L78" s="47"/>
      <c r="M78" s="47"/>
      <c r="N78" s="47"/>
      <c r="O78" s="47"/>
      <c r="P78" s="47"/>
      <c r="Q78" s="45"/>
      <c r="R78" s="24"/>
      <c r="S78" s="24"/>
      <c r="T78" s="24"/>
    </row>
    <row r="79" spans="1:20" ht="28.5" x14ac:dyDescent="0.75">
      <c r="A79" s="24"/>
      <c r="B79" s="8" t="s">
        <v>42</v>
      </c>
      <c r="C79" s="40" t="s">
        <v>13</v>
      </c>
      <c r="D79" s="116" t="s">
        <v>225</v>
      </c>
      <c r="E79" s="40" t="s">
        <v>17</v>
      </c>
      <c r="F79" s="116" t="s">
        <v>225</v>
      </c>
      <c r="G79" s="40" t="s">
        <v>55</v>
      </c>
      <c r="H79" s="116" t="s">
        <v>225</v>
      </c>
      <c r="I79" s="40" t="s">
        <v>14</v>
      </c>
      <c r="J79" s="116" t="s">
        <v>225</v>
      </c>
      <c r="K79" s="40" t="s">
        <v>18</v>
      </c>
      <c r="L79" s="116" t="s">
        <v>225</v>
      </c>
      <c r="M79" s="40" t="s">
        <v>15</v>
      </c>
      <c r="N79" s="116" t="s">
        <v>225</v>
      </c>
      <c r="O79" s="40" t="s">
        <v>16</v>
      </c>
      <c r="P79" s="116" t="s">
        <v>225</v>
      </c>
      <c r="Q79" s="45"/>
      <c r="R79" s="24"/>
      <c r="S79" s="24"/>
      <c r="T79" s="24"/>
    </row>
    <row r="80" spans="1:20" x14ac:dyDescent="0.7">
      <c r="A80" s="24"/>
      <c r="B80" s="134"/>
      <c r="C80" s="43" t="s">
        <v>184</v>
      </c>
      <c r="D80" s="116" t="s">
        <v>225</v>
      </c>
      <c r="E80" s="56"/>
      <c r="F80" s="45"/>
      <c r="G80" s="45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24"/>
      <c r="S80" s="24"/>
      <c r="T80" s="24"/>
    </row>
    <row r="81" spans="1:20" x14ac:dyDescent="0.7">
      <c r="A81" s="24"/>
      <c r="B81" s="134"/>
      <c r="C81" s="45"/>
      <c r="D81" s="45"/>
      <c r="E81" s="56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24"/>
      <c r="S81" s="24"/>
      <c r="T81" s="24"/>
    </row>
    <row r="82" spans="1:20" ht="37.5" thickBot="1" x14ac:dyDescent="1">
      <c r="A82" s="30"/>
      <c r="B82" s="4" t="s">
        <v>41</v>
      </c>
      <c r="C82" s="47"/>
      <c r="D82" s="47"/>
      <c r="E82" s="128"/>
      <c r="F82" s="47"/>
      <c r="G82" s="47"/>
      <c r="H82" s="47"/>
      <c r="I82" s="47"/>
      <c r="J82" s="47"/>
      <c r="K82" s="45"/>
      <c r="L82" s="45"/>
      <c r="M82" s="45"/>
      <c r="N82" s="45"/>
      <c r="O82" s="45"/>
      <c r="P82" s="45"/>
      <c r="Q82" s="45"/>
      <c r="R82" s="24"/>
      <c r="S82" s="24"/>
      <c r="T82" s="24"/>
    </row>
    <row r="83" spans="1:20" ht="28.5" x14ac:dyDescent="0.75">
      <c r="A83" s="24"/>
      <c r="B83" s="8" t="s">
        <v>82</v>
      </c>
      <c r="C83" s="44" t="s">
        <v>62</v>
      </c>
      <c r="D83" s="116" t="s">
        <v>225</v>
      </c>
      <c r="E83" s="58" t="s">
        <v>100</v>
      </c>
      <c r="F83" s="116" t="s">
        <v>225</v>
      </c>
      <c r="G83" s="58" t="s">
        <v>99</v>
      </c>
      <c r="H83" s="116" t="s">
        <v>225</v>
      </c>
      <c r="I83" s="58" t="s">
        <v>98</v>
      </c>
      <c r="J83" s="116" t="s">
        <v>225</v>
      </c>
      <c r="K83" s="53"/>
      <c r="L83" s="45"/>
      <c r="M83" s="53"/>
      <c r="N83" s="45"/>
      <c r="O83" s="53"/>
      <c r="P83" s="45"/>
      <c r="Q83" s="45"/>
      <c r="R83" s="24"/>
      <c r="S83" s="24"/>
      <c r="T83" s="24"/>
    </row>
    <row r="84" spans="1:20" ht="29.25" thickBot="1" x14ac:dyDescent="0.8">
      <c r="A84" s="30"/>
      <c r="B84" s="127"/>
      <c r="C84" s="56"/>
      <c r="D84" s="45"/>
      <c r="E84" s="45"/>
      <c r="F84" s="136"/>
      <c r="G84" s="45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24"/>
      <c r="S84" s="24"/>
      <c r="T84" s="24"/>
    </row>
    <row r="85" spans="1:20" ht="28.5" x14ac:dyDescent="0.75">
      <c r="A85" s="24"/>
      <c r="B85" s="8" t="s">
        <v>63</v>
      </c>
      <c r="C85" s="44" t="s">
        <v>62</v>
      </c>
      <c r="D85" s="116" t="s">
        <v>225</v>
      </c>
      <c r="E85" s="44" t="s">
        <v>80</v>
      </c>
      <c r="F85" s="116" t="s">
        <v>225</v>
      </c>
      <c r="G85" s="45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24"/>
      <c r="S85" s="24"/>
      <c r="T85" s="24"/>
    </row>
    <row r="86" spans="1:20" ht="28.5" x14ac:dyDescent="0.75">
      <c r="A86" s="24"/>
      <c r="B86" s="34"/>
      <c r="C86" s="56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24"/>
      <c r="S86" s="24"/>
      <c r="T86" s="24"/>
    </row>
    <row r="87" spans="1:20" ht="37.5" thickBot="1" x14ac:dyDescent="1">
      <c r="A87" s="30"/>
      <c r="B87" s="4" t="s">
        <v>64</v>
      </c>
      <c r="C87" s="128"/>
      <c r="D87" s="128"/>
      <c r="E87" s="128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5"/>
      <c r="R87" s="24"/>
      <c r="S87" s="24"/>
      <c r="T87" s="24"/>
    </row>
    <row r="88" spans="1:20" ht="28.5" x14ac:dyDescent="0.75">
      <c r="A88" s="24"/>
      <c r="B88" s="8" t="s">
        <v>27</v>
      </c>
      <c r="C88" s="110" t="s">
        <v>25</v>
      </c>
      <c r="D88" s="57"/>
      <c r="E88" s="110" t="s">
        <v>206</v>
      </c>
      <c r="F88" s="116" t="s">
        <v>225</v>
      </c>
      <c r="G88" s="110" t="s">
        <v>207</v>
      </c>
      <c r="H88" s="116" t="s">
        <v>225</v>
      </c>
      <c r="I88" s="110" t="s">
        <v>208</v>
      </c>
      <c r="J88" s="116" t="s">
        <v>225</v>
      </c>
      <c r="K88" s="110" t="s">
        <v>209</v>
      </c>
      <c r="L88" s="116" t="s">
        <v>225</v>
      </c>
      <c r="M88" s="110" t="s">
        <v>210</v>
      </c>
      <c r="N88" s="116" t="s">
        <v>225</v>
      </c>
      <c r="O88" s="110" t="s">
        <v>211</v>
      </c>
      <c r="P88" s="116" t="s">
        <v>225</v>
      </c>
      <c r="Q88" s="45"/>
      <c r="R88" s="24"/>
      <c r="S88" s="24"/>
      <c r="T88" s="24"/>
    </row>
    <row r="89" spans="1:20" ht="29.25" thickBot="1" x14ac:dyDescent="0.8">
      <c r="A89" s="30"/>
      <c r="B89" s="127"/>
      <c r="C89" s="137"/>
      <c r="D89" s="138"/>
      <c r="E89" s="137"/>
      <c r="F89" s="136"/>
      <c r="G89" s="137"/>
      <c r="H89" s="136"/>
      <c r="I89" s="137"/>
      <c r="J89" s="136"/>
      <c r="K89" s="137"/>
      <c r="L89" s="136"/>
      <c r="M89" s="137"/>
      <c r="N89" s="136"/>
      <c r="O89" s="137"/>
      <c r="P89" s="136"/>
      <c r="Q89" s="47"/>
      <c r="R89" s="30"/>
      <c r="S89" s="24"/>
      <c r="T89" s="24"/>
    </row>
    <row r="90" spans="1:20" ht="28.5" x14ac:dyDescent="0.75">
      <c r="A90" s="24"/>
      <c r="B90" s="8" t="s">
        <v>163</v>
      </c>
      <c r="C90" s="40" t="s">
        <v>25</v>
      </c>
      <c r="D90" s="57"/>
      <c r="E90" s="40" t="s">
        <v>205</v>
      </c>
      <c r="F90" s="116" t="s">
        <v>225</v>
      </c>
      <c r="G90" s="40" t="s">
        <v>212</v>
      </c>
      <c r="H90" s="116" t="s">
        <v>225</v>
      </c>
      <c r="I90" s="40" t="s">
        <v>213</v>
      </c>
      <c r="J90" s="116" t="s">
        <v>225</v>
      </c>
      <c r="K90" s="40" t="s">
        <v>214</v>
      </c>
      <c r="L90" s="116" t="s">
        <v>225</v>
      </c>
      <c r="M90" s="40" t="s">
        <v>215</v>
      </c>
      <c r="N90" s="116" t="s">
        <v>225</v>
      </c>
      <c r="O90" s="40" t="s">
        <v>216</v>
      </c>
      <c r="P90" s="116" t="s">
        <v>225</v>
      </c>
      <c r="Q90" s="40" t="s">
        <v>217</v>
      </c>
      <c r="R90" s="116" t="s">
        <v>225</v>
      </c>
      <c r="S90" s="24"/>
      <c r="T90" s="24"/>
    </row>
    <row r="91" spans="1:20" ht="29.25" thickBot="1" x14ac:dyDescent="0.8">
      <c r="A91" s="30"/>
      <c r="B91" s="127"/>
      <c r="C91" s="47"/>
      <c r="D91" s="47"/>
      <c r="E91" s="47"/>
      <c r="F91" s="47"/>
      <c r="G91" s="47"/>
      <c r="H91" s="47"/>
      <c r="I91" s="47"/>
      <c r="J91" s="47"/>
      <c r="K91" s="45"/>
      <c r="L91" s="45"/>
      <c r="M91" s="56"/>
      <c r="N91" s="45"/>
      <c r="O91" s="45"/>
      <c r="P91" s="45"/>
      <c r="Q91" s="45"/>
      <c r="R91" s="24"/>
      <c r="S91" s="24"/>
      <c r="T91" s="24"/>
    </row>
    <row r="92" spans="1:20" ht="28.5" x14ac:dyDescent="0.75">
      <c r="A92" s="24"/>
      <c r="B92" s="8" t="s">
        <v>108</v>
      </c>
      <c r="C92" s="44" t="s">
        <v>25</v>
      </c>
      <c r="D92" s="67"/>
      <c r="E92" s="44" t="s">
        <v>81</v>
      </c>
      <c r="F92" s="116" t="s">
        <v>225</v>
      </c>
      <c r="G92" s="44" t="s">
        <v>11</v>
      </c>
      <c r="H92" s="116" t="s">
        <v>225</v>
      </c>
      <c r="I92" s="44" t="s">
        <v>28</v>
      </c>
      <c r="J92" s="116" t="s">
        <v>225</v>
      </c>
      <c r="K92" s="45"/>
      <c r="L92" s="45"/>
      <c r="M92" s="45"/>
      <c r="N92" s="45"/>
      <c r="O92" s="45"/>
      <c r="P92" s="45"/>
      <c r="Q92" s="45"/>
      <c r="R92" s="24"/>
      <c r="S92" s="24"/>
      <c r="T92" s="24"/>
    </row>
    <row r="93" spans="1:20" ht="27.75" thickBot="1" x14ac:dyDescent="0.75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24"/>
      <c r="L93" s="24"/>
      <c r="M93" s="24"/>
      <c r="N93" s="24"/>
      <c r="O93" s="24"/>
      <c r="P93" s="24"/>
      <c r="Q93" s="24"/>
      <c r="R93" s="24"/>
      <c r="S93" s="24"/>
      <c r="T93" s="24"/>
    </row>
    <row r="94" spans="1:20" ht="28.5" x14ac:dyDescent="0.75">
      <c r="A94" s="24"/>
      <c r="B94" s="8" t="s">
        <v>83</v>
      </c>
      <c r="C94" s="59" t="s">
        <v>25</v>
      </c>
      <c r="D94" s="63"/>
      <c r="E94" s="40" t="s">
        <v>198</v>
      </c>
      <c r="F94" s="116" t="s">
        <v>225</v>
      </c>
      <c r="G94" s="40" t="s">
        <v>201</v>
      </c>
      <c r="H94" s="116" t="s">
        <v>225</v>
      </c>
      <c r="I94" s="40" t="s">
        <v>202</v>
      </c>
      <c r="J94" s="116" t="s">
        <v>225</v>
      </c>
      <c r="K94" s="121"/>
      <c r="L94" s="121"/>
      <c r="M94" s="121"/>
      <c r="N94" s="121"/>
      <c r="O94" s="121"/>
      <c r="P94" s="121"/>
      <c r="Q94" s="121"/>
      <c r="R94" s="121"/>
      <c r="S94" s="24"/>
      <c r="T94" s="24"/>
    </row>
    <row r="95" spans="1:20" x14ac:dyDescent="0.7">
      <c r="A95" s="24"/>
      <c r="B95" s="121"/>
      <c r="C95" s="45"/>
      <c r="D95" s="45"/>
      <c r="E95" s="51" t="s">
        <v>199</v>
      </c>
      <c r="F95" s="24"/>
      <c r="G95" s="45"/>
      <c r="H95" s="45"/>
      <c r="I95" s="51" t="s">
        <v>200</v>
      </c>
      <c r="J95" s="45"/>
      <c r="K95" s="121"/>
      <c r="L95" s="121"/>
      <c r="M95" s="121"/>
      <c r="N95" s="121"/>
      <c r="O95" s="121"/>
      <c r="P95" s="121"/>
      <c r="Q95" s="121"/>
      <c r="R95" s="121"/>
      <c r="S95" s="24"/>
      <c r="T95" s="24"/>
    </row>
    <row r="96" spans="1:20" x14ac:dyDescent="0.7">
      <c r="A96" s="24"/>
      <c r="B96" s="121"/>
      <c r="C96" s="45"/>
      <c r="D96" s="45"/>
      <c r="E96" s="121"/>
      <c r="F96" s="24"/>
      <c r="G96" s="45"/>
      <c r="H96" s="45"/>
      <c r="I96" s="48" t="s">
        <v>109</v>
      </c>
      <c r="J96" s="45"/>
      <c r="K96" s="121"/>
      <c r="L96" s="121"/>
      <c r="M96" s="121"/>
      <c r="N96" s="121"/>
      <c r="O96" s="121"/>
      <c r="P96" s="121"/>
      <c r="Q96" s="121"/>
      <c r="R96" s="121"/>
      <c r="S96" s="24"/>
      <c r="T96" s="24"/>
    </row>
    <row r="97" spans="1:20" ht="28.5" x14ac:dyDescent="0.75">
      <c r="A97" s="24"/>
      <c r="B97" s="34"/>
      <c r="C97" s="56"/>
      <c r="D97" s="45"/>
      <c r="E97" s="24"/>
      <c r="F97" s="24"/>
      <c r="G97" s="45"/>
      <c r="H97" s="45"/>
      <c r="I97" s="48" t="s">
        <v>203</v>
      </c>
      <c r="J97" s="45"/>
      <c r="K97" s="121"/>
      <c r="L97" s="121"/>
      <c r="M97" s="121"/>
      <c r="N97" s="121"/>
      <c r="O97" s="121"/>
      <c r="P97" s="121"/>
      <c r="Q97" s="121"/>
      <c r="R97" s="121"/>
      <c r="S97" s="24"/>
      <c r="T97" s="24"/>
    </row>
    <row r="98" spans="1:20" ht="27.75" thickBot="1" x14ac:dyDescent="0.75">
      <c r="A98" s="30"/>
      <c r="B98" s="29"/>
      <c r="C98" s="128"/>
      <c r="D98" s="128"/>
      <c r="E98" s="47"/>
      <c r="F98" s="47"/>
      <c r="G98" s="47"/>
      <c r="H98" s="47"/>
      <c r="I98" s="47"/>
      <c r="J98" s="47"/>
      <c r="K98" s="45"/>
      <c r="L98" s="45"/>
      <c r="M98" s="45"/>
      <c r="N98" s="45"/>
      <c r="O98" s="45"/>
      <c r="P98" s="45"/>
      <c r="Q98" s="45"/>
      <c r="R98" s="24"/>
      <c r="S98" s="24"/>
      <c r="T98" s="24"/>
    </row>
    <row r="99" spans="1:20" ht="28.5" x14ac:dyDescent="0.75">
      <c r="A99" s="24"/>
      <c r="B99" s="8" t="s">
        <v>84</v>
      </c>
      <c r="C99" s="59" t="s">
        <v>25</v>
      </c>
      <c r="D99" s="67"/>
      <c r="E99" s="58" t="s">
        <v>85</v>
      </c>
      <c r="F99" s="116" t="s">
        <v>225</v>
      </c>
      <c r="G99" s="40" t="s">
        <v>86</v>
      </c>
      <c r="H99" s="116" t="s">
        <v>225</v>
      </c>
      <c r="I99" s="40" t="s">
        <v>87</v>
      </c>
      <c r="J99" s="116" t="s">
        <v>225</v>
      </c>
      <c r="K99" s="45"/>
      <c r="L99" s="45"/>
      <c r="M99" s="45"/>
      <c r="N99" s="45"/>
      <c r="O99" s="45"/>
      <c r="P99" s="45"/>
      <c r="Q99" s="45"/>
      <c r="R99" s="24"/>
      <c r="S99" s="24"/>
      <c r="T99" s="24"/>
    </row>
    <row r="100" spans="1:20" x14ac:dyDescent="0.7">
      <c r="A100" s="24"/>
      <c r="B100" s="134"/>
      <c r="C100" s="131"/>
      <c r="D100" s="131"/>
      <c r="E100" s="60" t="s">
        <v>116</v>
      </c>
      <c r="F100" s="45"/>
      <c r="G100" s="60" t="s">
        <v>117</v>
      </c>
      <c r="H100" s="45"/>
      <c r="I100" s="60" t="s">
        <v>118</v>
      </c>
      <c r="J100" s="45"/>
      <c r="K100" s="45"/>
      <c r="L100" s="45"/>
      <c r="M100" s="45"/>
      <c r="N100" s="45"/>
      <c r="O100" s="45"/>
      <c r="P100" s="45"/>
      <c r="Q100" s="45"/>
      <c r="R100" s="24"/>
      <c r="S100" s="24"/>
      <c r="T100" s="24"/>
    </row>
    <row r="101" spans="1:20" x14ac:dyDescent="0.7">
      <c r="A101" s="24"/>
      <c r="B101" s="134"/>
      <c r="C101" s="131"/>
      <c r="D101" s="131"/>
      <c r="E101" s="49" t="s">
        <v>106</v>
      </c>
      <c r="F101" s="53"/>
      <c r="G101" s="49" t="s">
        <v>106</v>
      </c>
      <c r="H101" s="45"/>
      <c r="I101" s="49" t="s">
        <v>106</v>
      </c>
      <c r="J101" s="45"/>
      <c r="K101" s="45"/>
      <c r="L101" s="45"/>
      <c r="M101" s="45"/>
      <c r="N101" s="45"/>
      <c r="O101" s="45"/>
      <c r="P101" s="45"/>
      <c r="Q101" s="45"/>
      <c r="R101" s="24"/>
      <c r="S101" s="24"/>
      <c r="T101" s="24"/>
    </row>
    <row r="102" spans="1:20" ht="27.75" thickBot="1" x14ac:dyDescent="0.75">
      <c r="A102" s="30"/>
      <c r="B102" s="132"/>
      <c r="C102" s="133"/>
      <c r="D102" s="133"/>
      <c r="E102" s="136"/>
      <c r="F102" s="47"/>
      <c r="G102" s="47"/>
      <c r="H102" s="47"/>
      <c r="I102" s="45"/>
      <c r="J102" s="45"/>
      <c r="K102" s="45"/>
      <c r="L102" s="45"/>
      <c r="M102" s="45"/>
      <c r="N102" s="45"/>
      <c r="O102" s="45"/>
      <c r="P102" s="45"/>
      <c r="Q102" s="45"/>
      <c r="R102" s="24"/>
      <c r="S102" s="24"/>
      <c r="T102" s="24"/>
    </row>
    <row r="103" spans="1:20" ht="28.5" x14ac:dyDescent="0.75">
      <c r="A103" s="24"/>
      <c r="B103" s="8" t="s">
        <v>170</v>
      </c>
      <c r="C103" s="44" t="s">
        <v>165</v>
      </c>
      <c r="D103" s="116" t="s">
        <v>225</v>
      </c>
      <c r="E103" s="58" t="s">
        <v>166</v>
      </c>
      <c r="F103" s="116" t="s">
        <v>225</v>
      </c>
      <c r="G103" s="58" t="s">
        <v>167</v>
      </c>
      <c r="H103" s="116" t="s">
        <v>225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</row>
    <row r="104" spans="1:20" ht="28.5" x14ac:dyDescent="0.75">
      <c r="A104" s="24"/>
      <c r="B104" s="34"/>
      <c r="C104" s="51" t="s">
        <v>169</v>
      </c>
      <c r="D104" s="121"/>
      <c r="E104" s="121"/>
      <c r="F104" s="121"/>
      <c r="G104" s="121"/>
      <c r="H104" s="121"/>
      <c r="I104" s="121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</row>
    <row r="105" spans="1:20" ht="28.5" x14ac:dyDescent="0.75">
      <c r="A105" s="24"/>
      <c r="B105" s="34"/>
      <c r="C105" s="56"/>
      <c r="D105" s="131"/>
      <c r="E105" s="56"/>
      <c r="F105" s="45"/>
      <c r="G105" s="56"/>
      <c r="H105" s="45"/>
      <c r="I105" s="56"/>
      <c r="J105" s="45"/>
      <c r="K105" s="56"/>
      <c r="L105" s="45"/>
      <c r="M105" s="56"/>
      <c r="N105" s="45"/>
      <c r="O105" s="56"/>
      <c r="P105" s="45"/>
      <c r="Q105" s="45"/>
      <c r="R105" s="24"/>
      <c r="S105" s="24"/>
      <c r="T105" s="24"/>
    </row>
    <row r="106" spans="1:20" ht="37.5" thickBot="1" x14ac:dyDescent="1">
      <c r="A106" s="30"/>
      <c r="B106" s="4" t="s">
        <v>101</v>
      </c>
      <c r="C106" s="128"/>
      <c r="D106" s="128"/>
      <c r="E106" s="47"/>
      <c r="F106" s="47"/>
      <c r="G106" s="47"/>
      <c r="H106" s="47"/>
      <c r="I106" s="45"/>
      <c r="J106" s="45"/>
      <c r="K106" s="45"/>
      <c r="L106" s="45"/>
      <c r="M106" s="45"/>
      <c r="N106" s="45"/>
      <c r="O106" s="45"/>
      <c r="P106" s="45"/>
      <c r="Q106" s="45"/>
      <c r="R106" s="24"/>
      <c r="S106" s="24"/>
      <c r="T106" s="24"/>
    </row>
    <row r="107" spans="1:20" ht="28.5" x14ac:dyDescent="0.75">
      <c r="A107" s="24"/>
      <c r="B107" s="8" t="s">
        <v>66</v>
      </c>
      <c r="C107" s="40" t="s">
        <v>20</v>
      </c>
      <c r="D107" s="116" t="s">
        <v>225</v>
      </c>
      <c r="E107" s="40" t="s">
        <v>19</v>
      </c>
      <c r="F107" s="116" t="s">
        <v>225</v>
      </c>
      <c r="G107" s="40" t="s">
        <v>56</v>
      </c>
      <c r="H107" s="116" t="s">
        <v>225</v>
      </c>
      <c r="I107" s="53"/>
      <c r="J107" s="45"/>
      <c r="K107" s="45"/>
      <c r="L107" s="45"/>
      <c r="M107" s="45"/>
      <c r="N107" s="45"/>
      <c r="O107" s="45"/>
      <c r="P107" s="45"/>
      <c r="Q107" s="45"/>
      <c r="R107" s="24"/>
      <c r="S107" s="24"/>
      <c r="T107" s="24"/>
    </row>
    <row r="108" spans="1:20" x14ac:dyDescent="0.7">
      <c r="A108" s="24"/>
      <c r="B108" s="25"/>
      <c r="C108" s="56"/>
      <c r="D108" s="56"/>
      <c r="E108" s="51" t="s">
        <v>119</v>
      </c>
      <c r="F108" s="53"/>
      <c r="G108" s="51" t="s">
        <v>120</v>
      </c>
      <c r="H108" s="125"/>
      <c r="I108" s="125"/>
      <c r="J108" s="125"/>
      <c r="K108" s="125"/>
      <c r="L108" s="125"/>
      <c r="M108" s="125"/>
      <c r="N108" s="24"/>
      <c r="O108" s="24"/>
      <c r="P108" s="24"/>
      <c r="Q108" s="24"/>
      <c r="R108" s="24"/>
      <c r="S108" s="24"/>
      <c r="T108" s="24"/>
    </row>
    <row r="109" spans="1:20" ht="27.75" thickBot="1" x14ac:dyDescent="0.75">
      <c r="A109" s="24"/>
      <c r="B109" s="129"/>
      <c r="C109" s="129"/>
      <c r="D109" s="121"/>
      <c r="E109" s="121"/>
      <c r="F109" s="121"/>
      <c r="G109" s="121"/>
      <c r="H109" s="125"/>
      <c r="I109" s="125"/>
      <c r="J109" s="125"/>
      <c r="K109" s="125"/>
      <c r="L109" s="125"/>
      <c r="M109" s="125"/>
      <c r="N109" s="24"/>
      <c r="O109" s="24"/>
      <c r="P109" s="24"/>
      <c r="Q109" s="24"/>
      <c r="R109" s="24"/>
      <c r="S109" s="24"/>
      <c r="T109" s="24"/>
    </row>
    <row r="110" spans="1:20" ht="28.5" x14ac:dyDescent="0.75">
      <c r="A110" s="24"/>
      <c r="B110" s="8" t="s">
        <v>67</v>
      </c>
      <c r="C110" s="49" t="s">
        <v>105</v>
      </c>
      <c r="D110" s="139"/>
      <c r="E110" s="125"/>
      <c r="F110" s="126"/>
      <c r="G110" s="126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</row>
    <row r="111" spans="1:20" ht="28.5" x14ac:dyDescent="0.75">
      <c r="A111" s="24"/>
      <c r="B111" s="34"/>
      <c r="C111" s="121"/>
      <c r="D111" s="139"/>
      <c r="E111" s="125"/>
      <c r="F111" s="126"/>
      <c r="G111" s="126"/>
      <c r="H111" s="121"/>
      <c r="I111" s="121"/>
      <c r="J111" s="121"/>
      <c r="K111" s="121"/>
      <c r="L111" s="121"/>
      <c r="M111" s="121"/>
      <c r="N111" s="24"/>
      <c r="O111" s="24"/>
      <c r="P111" s="24"/>
      <c r="Q111" s="24"/>
      <c r="R111" s="24"/>
      <c r="S111" s="24"/>
      <c r="T111" s="24"/>
    </row>
    <row r="112" spans="1:20" ht="27.75" thickBot="1" x14ac:dyDescent="0.75">
      <c r="A112" s="24"/>
      <c r="B112" s="55" t="s">
        <v>228</v>
      </c>
      <c r="C112" s="27"/>
      <c r="D112" s="29"/>
      <c r="E112" s="28"/>
      <c r="F112" s="24"/>
      <c r="G112" s="69" t="s">
        <v>122</v>
      </c>
      <c r="H112" s="30"/>
      <c r="I112" s="69" t="s">
        <v>123</v>
      </c>
      <c r="J112" s="121"/>
      <c r="K112" s="121"/>
      <c r="L112" s="121"/>
      <c r="M112" s="121"/>
      <c r="N112" s="24"/>
      <c r="O112" s="24"/>
      <c r="P112" s="24"/>
      <c r="Q112" s="24"/>
      <c r="R112" s="24"/>
      <c r="S112" s="24"/>
      <c r="T112" s="24"/>
    </row>
    <row r="113" spans="1:20" ht="37.5" thickBot="1" x14ac:dyDescent="1">
      <c r="A113" s="24"/>
      <c r="B113" s="25"/>
      <c r="C113" s="35" t="s">
        <v>121</v>
      </c>
      <c r="D113" s="36"/>
      <c r="E113" s="4" t="s">
        <v>88</v>
      </c>
      <c r="F113" s="36"/>
      <c r="G113" s="97">
        <f>'Back-end'!$U$36</f>
        <v>0</v>
      </c>
      <c r="H113" s="38"/>
      <c r="I113" s="97">
        <f>'Back-end'!$W$36</f>
        <v>0</v>
      </c>
      <c r="J113" s="121"/>
      <c r="K113" s="121"/>
      <c r="L113" s="121"/>
      <c r="M113" s="121"/>
      <c r="N113" s="24"/>
      <c r="O113" s="24"/>
      <c r="P113" s="24"/>
      <c r="Q113" s="24"/>
      <c r="R113" s="24"/>
      <c r="S113" s="24"/>
      <c r="T113" s="24"/>
    </row>
    <row r="114" spans="1:20" ht="37.5" thickBot="1" x14ac:dyDescent="1">
      <c r="A114" s="24"/>
      <c r="B114" s="53" t="s">
        <v>229</v>
      </c>
      <c r="C114" s="25"/>
      <c r="D114" s="36"/>
      <c r="E114" s="37" t="s">
        <v>179</v>
      </c>
      <c r="F114" s="36"/>
      <c r="G114" s="97">
        <f>'Back-end'!$U$109</f>
        <v>22</v>
      </c>
      <c r="H114" s="38"/>
      <c r="I114" s="97">
        <f>'Back-end'!$W$109</f>
        <v>22</v>
      </c>
      <c r="J114" s="24"/>
      <c r="K114" s="53" t="s">
        <v>230</v>
      </c>
      <c r="L114" s="24"/>
      <c r="M114" s="24"/>
      <c r="N114" s="24"/>
      <c r="O114" s="24"/>
      <c r="P114" s="24"/>
      <c r="Q114" s="24"/>
      <c r="R114" s="24"/>
      <c r="S114" s="24"/>
      <c r="T114" s="24"/>
    </row>
    <row r="115" spans="1:20" x14ac:dyDescent="0.7">
      <c r="A115" s="24"/>
      <c r="B115" s="25"/>
      <c r="D115" s="25"/>
      <c r="E115" s="121"/>
      <c r="F115" s="121"/>
      <c r="G115" s="121"/>
      <c r="H115" s="121"/>
      <c r="I115" s="121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</row>
    <row r="116" spans="1:20" x14ac:dyDescent="0.7">
      <c r="A116" s="24"/>
      <c r="B116" s="25"/>
      <c r="C116" s="25"/>
      <c r="D116" s="25"/>
      <c r="E116" s="121"/>
      <c r="F116" s="121"/>
      <c r="G116" s="121"/>
      <c r="H116" s="121"/>
      <c r="I116" s="121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</row>
    <row r="117" spans="1:20" ht="33" x14ac:dyDescent="0.85">
      <c r="A117" s="24"/>
      <c r="B117" s="143"/>
      <c r="C117" s="70" t="s">
        <v>235</v>
      </c>
      <c r="D117" s="12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</row>
    <row r="118" spans="1:20" x14ac:dyDescent="0.7">
      <c r="B118" s="25"/>
      <c r="D118" s="25"/>
      <c r="F118" s="24"/>
      <c r="H118" s="24"/>
      <c r="J118" s="24"/>
      <c r="L118" s="24"/>
      <c r="N118" s="24"/>
      <c r="P118" s="24"/>
      <c r="R118" s="24"/>
      <c r="S118" s="24"/>
      <c r="T118" s="24"/>
    </row>
    <row r="119" spans="1:20" x14ac:dyDescent="0.7">
      <c r="A119" s="24"/>
      <c r="C119" s="25"/>
      <c r="E119" s="24"/>
      <c r="G119" s="24"/>
      <c r="I119" s="24"/>
      <c r="K119" s="24"/>
      <c r="M119" s="24"/>
      <c r="O119" s="24"/>
      <c r="Q119" s="24"/>
      <c r="S119" s="24"/>
      <c r="T119" s="24"/>
    </row>
    <row r="120" spans="1:20" x14ac:dyDescent="0.7">
      <c r="A120" s="24"/>
      <c r="B120" s="25"/>
      <c r="D120" s="25"/>
      <c r="F120" s="24"/>
      <c r="H120" s="24"/>
      <c r="J120" s="24"/>
      <c r="L120" s="24"/>
      <c r="N120" s="24"/>
      <c r="P120" s="24"/>
      <c r="R120" s="24"/>
      <c r="T120" s="24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B04B3F-5EF4-4C7E-AC1F-4DA2A507198D}">
  <dimension ref="A1:AI122"/>
  <sheetViews>
    <sheetView zoomScale="60" zoomScaleNormal="60" workbookViewId="0">
      <selection activeCell="K13" sqref="K13"/>
    </sheetView>
  </sheetViews>
  <sheetFormatPr defaultRowHeight="27" x14ac:dyDescent="0.7"/>
  <cols>
    <col min="1" max="1" width="4.140625" style="2" customWidth="1"/>
    <col min="2" max="2" width="47.85546875" style="1" customWidth="1"/>
    <col min="3" max="3" width="36" style="1" customWidth="1"/>
    <col min="4" max="4" width="9.5703125" style="1" customWidth="1"/>
    <col min="5" max="5" width="38.140625" style="2" customWidth="1"/>
    <col min="6" max="6" width="11.5703125" style="2" customWidth="1"/>
    <col min="7" max="7" width="36.85546875" style="2" customWidth="1"/>
    <col min="8" max="8" width="10.42578125" style="2" customWidth="1"/>
    <col min="9" max="9" width="37.140625" style="2" customWidth="1"/>
    <col min="10" max="10" width="10.5703125" style="2" customWidth="1"/>
    <col min="11" max="11" width="38.140625" style="2" customWidth="1"/>
    <col min="12" max="12" width="11.5703125" style="2" customWidth="1"/>
    <col min="13" max="13" width="38" style="2" customWidth="1"/>
    <col min="14" max="14" width="10.85546875" style="2" customWidth="1"/>
    <col min="15" max="15" width="36.140625" style="2" customWidth="1"/>
    <col min="16" max="16" width="10.28515625" style="2" customWidth="1"/>
    <col min="17" max="17" width="36.140625" style="2" customWidth="1"/>
    <col min="18" max="18" width="10.140625" style="2" customWidth="1"/>
    <col min="19" max="19" width="37.42578125" style="2" customWidth="1"/>
    <col min="20" max="23" width="9.140625" style="2"/>
    <col min="24" max="24" width="10.140625" style="2" customWidth="1"/>
    <col min="25" max="25" width="9.140625" style="2"/>
    <col min="27" max="16384" width="9.140625" style="2"/>
  </cols>
  <sheetData>
    <row r="1" spans="1:35" x14ac:dyDescent="0.7">
      <c r="A1" s="24"/>
      <c r="B1" s="25"/>
      <c r="C1" s="25"/>
      <c r="D1" s="25"/>
      <c r="E1" s="24"/>
      <c r="F1" s="24"/>
      <c r="G1" s="24"/>
      <c r="H1" s="24"/>
      <c r="I1" s="24"/>
    </row>
    <row r="2" spans="1:35" x14ac:dyDescent="0.7">
      <c r="A2" s="24"/>
      <c r="B2"/>
      <c r="C2"/>
      <c r="D2"/>
      <c r="E2"/>
      <c r="F2"/>
      <c r="G2"/>
      <c r="H2"/>
      <c r="I2"/>
    </row>
    <row r="3" spans="1:35" x14ac:dyDescent="0.7">
      <c r="A3"/>
      <c r="B3"/>
      <c r="C3"/>
      <c r="D3"/>
      <c r="E3"/>
      <c r="F3"/>
      <c r="G3"/>
      <c r="H3"/>
      <c r="I3"/>
    </row>
    <row r="4" spans="1:35" x14ac:dyDescent="0.7">
      <c r="A4"/>
      <c r="B4"/>
      <c r="C4"/>
      <c r="D4"/>
      <c r="E4"/>
      <c r="F4"/>
      <c r="G4"/>
      <c r="H4"/>
      <c r="I4"/>
    </row>
    <row r="5" spans="1:35" x14ac:dyDescent="0.7">
      <c r="A5"/>
      <c r="B5"/>
      <c r="C5"/>
      <c r="D5"/>
      <c r="E5"/>
      <c r="F5"/>
      <c r="G5"/>
      <c r="H5"/>
      <c r="I5"/>
    </row>
    <row r="6" spans="1:35" x14ac:dyDescent="0.7">
      <c r="A6"/>
      <c r="B6" s="142"/>
      <c r="C6" s="142"/>
      <c r="D6" s="142"/>
      <c r="E6" s="142"/>
      <c r="F6"/>
      <c r="G6"/>
      <c r="H6"/>
      <c r="I6"/>
    </row>
    <row r="7" spans="1:35" ht="33" x14ac:dyDescent="0.85">
      <c r="A7"/>
      <c r="B7" s="142"/>
      <c r="C7" s="70" t="s">
        <v>135</v>
      </c>
      <c r="D7" s="142"/>
      <c r="E7" s="142"/>
      <c r="F7"/>
      <c r="G7"/>
      <c r="H7"/>
      <c r="I7"/>
    </row>
    <row r="8" spans="1:35" x14ac:dyDescent="0.7">
      <c r="A8"/>
      <c r="B8" s="142"/>
      <c r="C8" s="21"/>
      <c r="D8" s="142"/>
      <c r="E8" s="142"/>
      <c r="F8"/>
      <c r="G8"/>
      <c r="H8"/>
      <c r="I8"/>
    </row>
    <row r="9" spans="1:35" x14ac:dyDescent="0.7">
      <c r="A9"/>
      <c r="B9"/>
      <c r="C9"/>
      <c r="D9"/>
      <c r="E9"/>
      <c r="F9"/>
      <c r="G9"/>
      <c r="H9"/>
      <c r="I9"/>
    </row>
    <row r="10" spans="1:35" x14ac:dyDescent="0.7">
      <c r="A10"/>
      <c r="B10"/>
      <c r="C10"/>
      <c r="D10"/>
      <c r="E10"/>
      <c r="F10"/>
      <c r="G10"/>
      <c r="H10"/>
      <c r="I10"/>
    </row>
    <row r="11" spans="1:35" x14ac:dyDescent="0.7">
      <c r="A11"/>
      <c r="B11"/>
      <c r="C11"/>
      <c r="D11"/>
      <c r="E11"/>
      <c r="F11"/>
      <c r="G11"/>
      <c r="H11"/>
      <c r="I11"/>
    </row>
    <row r="12" spans="1:35" x14ac:dyDescent="0.7">
      <c r="A12" s="24"/>
      <c r="B12"/>
      <c r="C12"/>
      <c r="D12"/>
      <c r="E12"/>
      <c r="F12"/>
      <c r="G12"/>
      <c r="H12"/>
      <c r="I12"/>
    </row>
    <row r="13" spans="1:35" x14ac:dyDescent="0.7">
      <c r="B13"/>
      <c r="C13"/>
      <c r="D13"/>
      <c r="E13"/>
      <c r="F13"/>
      <c r="G13"/>
      <c r="H13"/>
      <c r="I13"/>
    </row>
    <row r="14" spans="1:35" x14ac:dyDescent="0.7">
      <c r="B14"/>
      <c r="C14"/>
      <c r="D14"/>
      <c r="E14"/>
      <c r="F14"/>
      <c r="G14"/>
      <c r="H14"/>
      <c r="I14"/>
      <c r="T14" s="102">
        <v>1</v>
      </c>
      <c r="U14" s="99"/>
      <c r="V14" s="100">
        <v>2</v>
      </c>
      <c r="W14" s="99"/>
      <c r="X14" s="100">
        <v>3</v>
      </c>
      <c r="Y14" s="99"/>
      <c r="Z14" s="99">
        <v>4</v>
      </c>
      <c r="AA14" s="99"/>
      <c r="AB14" s="100">
        <v>5</v>
      </c>
      <c r="AC14" s="99"/>
      <c r="AD14" s="100">
        <v>6</v>
      </c>
      <c r="AE14" s="99"/>
      <c r="AF14" s="100">
        <v>7</v>
      </c>
      <c r="AG14" s="99"/>
      <c r="AH14" s="100">
        <v>8</v>
      </c>
      <c r="AI14" s="101"/>
    </row>
    <row r="15" spans="1:35" ht="37.5" thickBot="1" x14ac:dyDescent="1">
      <c r="B15" s="4" t="s">
        <v>30</v>
      </c>
      <c r="C15" s="27"/>
      <c r="D15" s="29"/>
      <c r="E15" s="28"/>
      <c r="F15" s="30"/>
      <c r="G15" s="28"/>
      <c r="H15" s="30"/>
      <c r="I15"/>
      <c r="J15"/>
      <c r="P15" s="53"/>
      <c r="T15" s="71" t="s">
        <v>124</v>
      </c>
      <c r="U15" s="73" t="s">
        <v>125</v>
      </c>
      <c r="V15" s="71" t="s">
        <v>124</v>
      </c>
      <c r="W15" s="73" t="s">
        <v>125</v>
      </c>
      <c r="X15" s="71" t="s">
        <v>124</v>
      </c>
      <c r="Y15" s="73" t="s">
        <v>125</v>
      </c>
      <c r="Z15" s="71" t="s">
        <v>124</v>
      </c>
      <c r="AA15" s="73" t="s">
        <v>125</v>
      </c>
      <c r="AB15" s="71" t="s">
        <v>124</v>
      </c>
      <c r="AC15" s="73" t="s">
        <v>125</v>
      </c>
      <c r="AD15" s="71" t="s">
        <v>124</v>
      </c>
      <c r="AE15" s="73" t="s">
        <v>125</v>
      </c>
      <c r="AF15" s="71" t="s">
        <v>124</v>
      </c>
      <c r="AG15" s="73" t="s">
        <v>125</v>
      </c>
      <c r="AH15" s="71" t="s">
        <v>124</v>
      </c>
      <c r="AI15" s="73" t="s">
        <v>125</v>
      </c>
    </row>
    <row r="16" spans="1:35" ht="28.5" x14ac:dyDescent="0.75">
      <c r="B16" s="8" t="s">
        <v>31</v>
      </c>
      <c r="C16" s="40">
        <v>0</v>
      </c>
      <c r="D16" s="78">
        <v>0</v>
      </c>
      <c r="E16" s="68"/>
      <c r="F16" s="53"/>
      <c r="G16" s="76">
        <v>0.25</v>
      </c>
      <c r="H16" s="77">
        <v>2</v>
      </c>
      <c r="I16" s="45"/>
      <c r="K16" s="53"/>
      <c r="L16" s="53"/>
      <c r="M16" s="53"/>
      <c r="N16" s="53"/>
      <c r="O16" s="53"/>
      <c r="Q16" s="109"/>
      <c r="T16" s="92"/>
      <c r="U16" s="92"/>
      <c r="V16" s="92"/>
      <c r="W16" s="92"/>
      <c r="X16" s="92">
        <f>IF(Menu!H16="x", G16*$G$110, IF(Menu!H16="o", 0, 0))</f>
        <v>0</v>
      </c>
      <c r="Y16" s="92">
        <f>IF(Menu!H16="x",(H16*$G$110),IF(Menu!H16="o",0,0))</f>
        <v>0</v>
      </c>
      <c r="Z16" s="92"/>
      <c r="AA16" s="92"/>
      <c r="AB16" s="92"/>
      <c r="AC16" s="92"/>
      <c r="AD16" s="92"/>
      <c r="AE16" s="92"/>
      <c r="AF16" s="92"/>
      <c r="AG16" s="92"/>
      <c r="AH16" s="92"/>
      <c r="AI16" s="92"/>
    </row>
    <row r="17" spans="2:35" x14ac:dyDescent="0.7">
      <c r="B17" s="24"/>
      <c r="C17" s="45"/>
      <c r="D17" s="45"/>
      <c r="E17" s="45"/>
      <c r="F17" s="45"/>
      <c r="G17" s="45"/>
      <c r="H17" s="45"/>
      <c r="I17" s="45"/>
      <c r="J17" s="53"/>
      <c r="K17" s="53"/>
      <c r="L17" s="53"/>
      <c r="M17" s="53"/>
      <c r="N17" s="53"/>
      <c r="O17" s="53"/>
      <c r="P17" s="53"/>
      <c r="Q17" s="53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95"/>
      <c r="AH17" s="95"/>
      <c r="AI17" s="95"/>
    </row>
    <row r="18" spans="2:35" ht="37.5" thickBot="1" x14ac:dyDescent="1">
      <c r="B18" s="4" t="s">
        <v>32</v>
      </c>
      <c r="C18" s="46"/>
      <c r="D18" s="47"/>
      <c r="E18" s="55"/>
      <c r="F18" s="47"/>
      <c r="G18" s="53"/>
      <c r="H18" s="45"/>
      <c r="I18" s="45"/>
      <c r="J18" s="53"/>
      <c r="K18" s="53"/>
      <c r="L18" s="53"/>
      <c r="M18" s="53"/>
      <c r="N18" s="53"/>
      <c r="O18" s="53"/>
      <c r="P18" s="53"/>
      <c r="S18" s="4" t="s">
        <v>32</v>
      </c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95"/>
      <c r="AH18" s="95"/>
      <c r="AI18" s="95"/>
    </row>
    <row r="19" spans="2:35" ht="28.5" x14ac:dyDescent="0.75">
      <c r="B19" s="8" t="s">
        <v>5</v>
      </c>
      <c r="C19" s="44">
        <v>0</v>
      </c>
      <c r="D19" s="78">
        <v>0</v>
      </c>
      <c r="E19" s="76">
        <v>1</v>
      </c>
      <c r="F19" s="77">
        <v>3</v>
      </c>
      <c r="G19" s="45"/>
      <c r="H19" s="53"/>
      <c r="I19" s="45"/>
      <c r="J19" s="53"/>
      <c r="K19" s="53"/>
      <c r="L19" s="53"/>
      <c r="M19" s="53"/>
      <c r="N19" s="53"/>
      <c r="O19" s="53"/>
      <c r="P19" s="53"/>
      <c r="Q19" s="53"/>
      <c r="T19" s="92"/>
      <c r="U19" s="92"/>
      <c r="V19" s="72">
        <f>IF(Menu!F19="x",(E19*$G$110),IF(Menu!F19="o",0,0))</f>
        <v>0</v>
      </c>
      <c r="W19" s="92">
        <f>IF(Menu!F19="x",(F19*$G$110),IF(Menu!F19="o",0,0))</f>
        <v>0</v>
      </c>
      <c r="X19" s="72"/>
      <c r="Y19" s="92"/>
      <c r="Z19" s="92"/>
      <c r="AA19" s="92"/>
      <c r="AB19" s="72"/>
      <c r="AC19" s="92"/>
      <c r="AD19" s="72"/>
      <c r="AE19" s="92"/>
      <c r="AF19" s="92"/>
      <c r="AG19" s="92"/>
      <c r="AH19" s="72"/>
      <c r="AI19" s="92"/>
    </row>
    <row r="20" spans="2:35" ht="29.25" thickBot="1" x14ac:dyDescent="0.8">
      <c r="B20" s="33"/>
      <c r="C20" s="46"/>
      <c r="D20" s="55"/>
      <c r="E20" s="46"/>
      <c r="F20" s="55"/>
      <c r="G20" s="46"/>
      <c r="H20" s="55"/>
      <c r="I20" s="47"/>
      <c r="J20" s="55"/>
      <c r="K20" s="53"/>
      <c r="L20" s="53"/>
      <c r="M20" s="53"/>
      <c r="N20" s="53"/>
      <c r="O20" s="53"/>
      <c r="P20" s="53"/>
      <c r="Q20" s="53"/>
      <c r="T20" s="92"/>
      <c r="U20" s="92"/>
      <c r="V20" s="72"/>
      <c r="W20" s="92"/>
      <c r="X20" s="72"/>
      <c r="Y20" s="92"/>
      <c r="Z20" s="92"/>
      <c r="AA20" s="92"/>
      <c r="AB20" s="72"/>
      <c r="AC20" s="92"/>
      <c r="AD20" s="72"/>
      <c r="AE20" s="92"/>
      <c r="AF20" s="92"/>
      <c r="AG20" s="92"/>
      <c r="AH20" s="72"/>
      <c r="AI20" s="92"/>
    </row>
    <row r="21" spans="2:35" ht="28.5" x14ac:dyDescent="0.75">
      <c r="B21" s="8" t="s">
        <v>69</v>
      </c>
      <c r="C21" s="76">
        <v>1</v>
      </c>
      <c r="D21" s="77">
        <v>2</v>
      </c>
      <c r="E21" s="76">
        <v>2</v>
      </c>
      <c r="F21" s="77">
        <v>15</v>
      </c>
      <c r="G21" s="76">
        <v>1</v>
      </c>
      <c r="H21" s="77">
        <v>2</v>
      </c>
      <c r="I21" s="76">
        <v>5</v>
      </c>
      <c r="J21" s="77">
        <v>15</v>
      </c>
      <c r="K21" s="53"/>
      <c r="L21" s="53"/>
      <c r="M21" s="53"/>
      <c r="N21" s="53"/>
      <c r="O21" s="53"/>
      <c r="P21" s="53"/>
      <c r="Q21" s="53"/>
      <c r="T21" s="92">
        <f>IF(Menu!D21="x",(C21*$G$110),IF(Menu!D21="o",0,0))</f>
        <v>0</v>
      </c>
      <c r="U21" s="92">
        <f>IF(Menu!D21="x",(D21*$G$110),IF(Menu!D21="o",0,0))</f>
        <v>0</v>
      </c>
      <c r="V21" s="72">
        <f>IF(Menu!F21="x",(E21*$G$110),IF(Menu!F21="o",0,0))</f>
        <v>0</v>
      </c>
      <c r="W21" s="92">
        <f>IF(Menu!F21="x",(F21*$G$110),IF(Menu!F21="o",0,0))</f>
        <v>0</v>
      </c>
      <c r="X21" s="72">
        <f>IF(Menu!H21="x",(G21*$G$110),IF(Menu!F21="o",0,0))</f>
        <v>0</v>
      </c>
      <c r="Y21" s="92">
        <f>IF(Menu!H21="x",(G21*$G$110),IF(Menu!H21="o",0,0))</f>
        <v>0</v>
      </c>
      <c r="Z21" s="92">
        <f>IF(Menu!J21="x",(I21*$G$110),IF(Menu!J21="o",0,0))</f>
        <v>0</v>
      </c>
      <c r="AA21" s="92">
        <f>IF(Menu!J21="x",(J21*$G$110),IF(Menu!J21="o",0,0))</f>
        <v>0</v>
      </c>
      <c r="AB21" s="72"/>
      <c r="AC21" s="92"/>
      <c r="AD21" s="72"/>
      <c r="AE21" s="92"/>
      <c r="AF21" s="92"/>
      <c r="AG21" s="92"/>
      <c r="AH21" s="72"/>
      <c r="AI21" s="92"/>
    </row>
    <row r="22" spans="2:35" ht="29.25" thickBot="1" x14ac:dyDescent="0.8">
      <c r="B22" s="33"/>
      <c r="C22" s="46"/>
      <c r="D22" s="55"/>
      <c r="E22" s="46"/>
      <c r="F22" s="55"/>
      <c r="G22" s="46"/>
      <c r="H22" s="55"/>
      <c r="I22" s="46"/>
      <c r="J22" s="55"/>
      <c r="K22" s="53"/>
      <c r="L22" s="53"/>
      <c r="M22" s="53"/>
      <c r="N22" s="53"/>
      <c r="O22" s="53"/>
      <c r="P22" s="53"/>
      <c r="R22"/>
      <c r="S22" s="53" t="s">
        <v>204</v>
      </c>
      <c r="T22" s="92">
        <f>IF(Menu!D69="x",(0.5*$G$110),IF(Menu!D69="o",0,0))</f>
        <v>0</v>
      </c>
      <c r="U22" s="92">
        <f>IF(Menu!D69="x",(0.5*$G$110),IF(Menu!D69="o",0,0))</f>
        <v>0</v>
      </c>
      <c r="V22" s="72"/>
      <c r="W22" s="92"/>
      <c r="X22" s="92">
        <f>IF(Menu!H69="x",(0.5*$G$110),IF(Menu!H69="o",0,0))</f>
        <v>0</v>
      </c>
      <c r="Y22" s="92">
        <f>IF(Menu!H69="x",(0.5*$G$110),IF(Menu!H69="o",0,0))</f>
        <v>0</v>
      </c>
      <c r="Z22" s="92">
        <f>IF(Menu!J94="x",(0.25*$G$110),IF(Menu!J94="o",0,0))</f>
        <v>0</v>
      </c>
      <c r="AA22" s="92">
        <f>IF(Menu!J94="x",(0.25*$G$110),IF(Menu!J94="o",0,0))</f>
        <v>0</v>
      </c>
      <c r="AB22" s="72"/>
      <c r="AC22" s="92"/>
      <c r="AD22" s="72"/>
      <c r="AE22" s="92"/>
      <c r="AF22" s="92"/>
      <c r="AG22" s="92"/>
      <c r="AH22" s="72"/>
      <c r="AI22" s="92"/>
    </row>
    <row r="23" spans="2:35" ht="28.5" x14ac:dyDescent="0.75">
      <c r="B23" s="8" t="s">
        <v>52</v>
      </c>
      <c r="C23" s="44">
        <v>0</v>
      </c>
      <c r="D23" s="78">
        <v>0</v>
      </c>
      <c r="E23" s="76">
        <v>2</v>
      </c>
      <c r="F23" s="77">
        <v>8</v>
      </c>
      <c r="G23" s="76">
        <v>1</v>
      </c>
      <c r="H23" s="77">
        <v>2</v>
      </c>
      <c r="I23" s="76">
        <v>5</v>
      </c>
      <c r="J23" s="77">
        <v>10</v>
      </c>
      <c r="K23" s="50"/>
      <c r="L23" s="53"/>
      <c r="M23" s="53"/>
      <c r="N23" s="53"/>
      <c r="O23" s="53"/>
      <c r="P23" s="53"/>
      <c r="Q23" s="53"/>
      <c r="T23" s="92"/>
      <c r="U23" s="92"/>
      <c r="V23" s="72">
        <f>IF(Menu!F23="x",(E23*$G$110),IF(Menu!F23="o",0,0))</f>
        <v>0</v>
      </c>
      <c r="W23" s="72">
        <f>IF(Menu!F23="x",(F23*$G$110),IF(Menu!F23="o",0,0))</f>
        <v>0</v>
      </c>
      <c r="X23" s="72">
        <f>IF(Menu!H23="x",(G23*$G$110),IF(Menu!H23="o",0,0))</f>
        <v>0</v>
      </c>
      <c r="Y23" s="72">
        <f>IF(Menu!H23="x",(H23*$G$110),IF(Menu!H23="o",0,0))</f>
        <v>0</v>
      </c>
      <c r="Z23" s="72">
        <f>IF(Menu!J23="x",(I23*$G$110),IF(Menu!J23="o",0,0))</f>
        <v>0</v>
      </c>
      <c r="AA23" s="72">
        <f>IF(Menu!J23="x",(J23*$G$110),IF(Menu!J23="o",0,0))</f>
        <v>0</v>
      </c>
      <c r="AB23" s="72"/>
      <c r="AC23" s="92"/>
      <c r="AD23" s="72"/>
      <c r="AE23" s="92"/>
      <c r="AF23" s="92"/>
      <c r="AG23" s="92"/>
      <c r="AH23" s="72"/>
      <c r="AI23" s="92"/>
    </row>
    <row r="24" spans="2:35" ht="27.75" thickBot="1" x14ac:dyDescent="0.75">
      <c r="B24" s="32"/>
      <c r="C24" s="55"/>
      <c r="D24" s="55"/>
      <c r="E24" s="55"/>
      <c r="F24" s="55"/>
      <c r="G24" s="55"/>
      <c r="H24" s="55"/>
      <c r="I24" s="55"/>
      <c r="J24" s="55"/>
      <c r="K24" s="50"/>
      <c r="L24" s="53"/>
      <c r="M24" s="53"/>
      <c r="N24" s="53"/>
      <c r="O24" s="53"/>
      <c r="P24" s="53"/>
      <c r="Q24" s="53"/>
      <c r="T24" s="92"/>
      <c r="U24" s="92"/>
      <c r="V24" s="72"/>
      <c r="W24" s="92"/>
      <c r="X24" s="72"/>
      <c r="Y24" s="92"/>
      <c r="Z24" s="92"/>
      <c r="AA24" s="92"/>
      <c r="AB24" s="72"/>
      <c r="AC24" s="92"/>
      <c r="AD24" s="72"/>
      <c r="AE24" s="92"/>
      <c r="AF24" s="92"/>
      <c r="AG24" s="92"/>
      <c r="AH24" s="72"/>
      <c r="AI24" s="92"/>
    </row>
    <row r="25" spans="2:35" ht="28.5" x14ac:dyDescent="0.75">
      <c r="B25" s="8" t="s">
        <v>22</v>
      </c>
      <c r="C25" s="44">
        <v>0</v>
      </c>
      <c r="D25" s="78">
        <v>0</v>
      </c>
      <c r="E25" s="76">
        <v>2</v>
      </c>
      <c r="F25" s="77">
        <v>15</v>
      </c>
      <c r="G25" s="76">
        <v>1</v>
      </c>
      <c r="H25" s="77">
        <v>3</v>
      </c>
      <c r="I25" s="76">
        <v>5</v>
      </c>
      <c r="J25" s="77">
        <v>10</v>
      </c>
      <c r="K25" s="53" t="s">
        <v>134</v>
      </c>
      <c r="L25" s="53"/>
      <c r="M25" s="53"/>
      <c r="N25" s="53"/>
      <c r="O25" s="53"/>
      <c r="P25" s="53"/>
      <c r="Q25" s="53"/>
      <c r="T25" s="92"/>
      <c r="U25" s="92"/>
      <c r="V25" s="92">
        <f>IF(Menu!F25="x",(E25*$G$110),IF(Menu!F25="o",0,0))</f>
        <v>0</v>
      </c>
      <c r="W25" s="92">
        <f>IF(Menu!F25="x",(F25*$G$110),IF(Menu!F25="o",0,0))</f>
        <v>0</v>
      </c>
      <c r="X25" s="92">
        <f>IF(Menu!H25="x",(G25*$G$110),IF(Menu!H25="o",0,0))</f>
        <v>0</v>
      </c>
      <c r="Y25" s="92">
        <f>IF(Menu!H25="x",(H25*$G$110),IF(Menu!H25="o",0,0))</f>
        <v>0</v>
      </c>
      <c r="Z25" s="92">
        <f>IF(Menu!J25="x",(I25*$G$110),IF(Menu!J25="o",0,0))</f>
        <v>0</v>
      </c>
      <c r="AA25" s="92">
        <f>IF(Menu!J25="x",(J25*$G$110),IF(Menu!J25="o",0,0))</f>
        <v>0</v>
      </c>
      <c r="AB25" s="92"/>
      <c r="AC25" s="92"/>
      <c r="AD25" s="72"/>
      <c r="AE25" s="92"/>
      <c r="AF25" s="92"/>
      <c r="AG25" s="92"/>
      <c r="AH25" s="72"/>
      <c r="AI25" s="92"/>
    </row>
    <row r="26" spans="2:35" ht="27.75" thickBot="1" x14ac:dyDescent="0.75">
      <c r="B26" s="27"/>
      <c r="C26" s="46"/>
      <c r="D26" s="46"/>
      <c r="E26" s="32"/>
      <c r="F26" s="32"/>
      <c r="G26" s="32"/>
      <c r="H26" s="32"/>
      <c r="I26" s="32"/>
      <c r="J26" s="55"/>
      <c r="K26" s="55"/>
      <c r="L26" s="55"/>
      <c r="M26" s="55"/>
      <c r="N26" s="55"/>
      <c r="O26" s="53"/>
      <c r="P26" s="53"/>
      <c r="Q26" s="53"/>
      <c r="T26" s="92"/>
      <c r="U26" s="92"/>
      <c r="V26" s="72"/>
      <c r="W26" s="72"/>
      <c r="X26" s="72"/>
      <c r="Y26" s="92"/>
      <c r="Z26" s="92"/>
      <c r="AA26" s="72"/>
      <c r="AB26" s="72"/>
      <c r="AC26" s="92"/>
      <c r="AD26" s="72"/>
      <c r="AE26" s="92"/>
      <c r="AF26" s="92"/>
      <c r="AG26" s="92"/>
      <c r="AH26" s="72"/>
      <c r="AI26" s="92"/>
    </row>
    <row r="27" spans="2:35" ht="28.5" x14ac:dyDescent="0.75">
      <c r="B27" s="8" t="s">
        <v>174</v>
      </c>
      <c r="C27" s="40">
        <v>0</v>
      </c>
      <c r="D27" s="78">
        <v>0</v>
      </c>
      <c r="E27" s="40">
        <v>0</v>
      </c>
      <c r="F27" s="78">
        <v>0</v>
      </c>
      <c r="G27" s="104">
        <v>1</v>
      </c>
      <c r="H27" s="105">
        <v>1</v>
      </c>
      <c r="I27" s="104">
        <v>2</v>
      </c>
      <c r="J27" s="105">
        <v>2</v>
      </c>
      <c r="K27" s="76">
        <v>3</v>
      </c>
      <c r="L27" s="77">
        <v>3</v>
      </c>
      <c r="M27" s="76">
        <v>4</v>
      </c>
      <c r="N27" s="77">
        <v>4</v>
      </c>
      <c r="O27" s="53"/>
      <c r="P27" s="53"/>
      <c r="Q27" s="53"/>
      <c r="T27" s="92"/>
      <c r="U27" s="92"/>
      <c r="V27" s="72"/>
      <c r="W27" s="72"/>
      <c r="X27" s="72">
        <f>IF(Menu!H27="x",SUM($V$25:$AA25),IF(Menu!H27="o",0,0))</f>
        <v>0</v>
      </c>
      <c r="Y27" s="72">
        <f>IF(Menu!H27="x",SUM($V$25:$AA25),IF(Menu!H27="o",0,0))</f>
        <v>0</v>
      </c>
      <c r="Z27" s="72">
        <f>IF(Menu!J27="x",SUM($V$25:$AA25)*2,IF(Menu!J27="o",0,0))</f>
        <v>0</v>
      </c>
      <c r="AA27" s="72">
        <f>IF(Menu!J27="x",SUM($V$25:$AA25)*2,IF(Menu!J27="o",0,0))</f>
        <v>0</v>
      </c>
      <c r="AB27" s="72">
        <f>IF(Menu!L27="x",SUM($V$25:$AA25)*3,IF(Menu!L27="o",0,0))</f>
        <v>0</v>
      </c>
      <c r="AC27" s="72">
        <f>IF(Menu!L27="x",SUM($V$25:$AA25)*3,IF(Menu!L27="o",0,0))</f>
        <v>0</v>
      </c>
      <c r="AD27" s="72">
        <f>IF(Menu!N27="x",SUM($V$25:$AA25)*3,IF(Menu!N27="o",0,0))</f>
        <v>0</v>
      </c>
      <c r="AE27" s="72">
        <f>IF(Menu!N27="x",SUM($V$25:$AA25)*3,IF(Menu!N27="o",0,0))</f>
        <v>0</v>
      </c>
      <c r="AF27" s="72"/>
      <c r="AG27" s="72"/>
      <c r="AH27" s="72"/>
      <c r="AI27" s="92"/>
    </row>
    <row r="28" spans="2:35" customFormat="1" ht="28.5" customHeight="1" thickBot="1" x14ac:dyDescent="0.8">
      <c r="B28" s="33"/>
      <c r="C28" s="46"/>
      <c r="D28" s="55"/>
      <c r="E28" s="46"/>
      <c r="F28" s="55"/>
      <c r="G28" s="62"/>
      <c r="H28" s="61"/>
      <c r="I28" s="106"/>
      <c r="J28" s="103"/>
      <c r="K28" s="53"/>
      <c r="L28" s="53"/>
      <c r="Q28" s="2"/>
      <c r="R28" s="2"/>
      <c r="S28" s="2"/>
      <c r="T28" s="72"/>
      <c r="U28" s="72"/>
      <c r="V28" s="72"/>
      <c r="W28" s="72"/>
      <c r="X28" s="72"/>
      <c r="Y28" s="72"/>
      <c r="Z28" s="92"/>
      <c r="AA28" s="92"/>
      <c r="AB28" s="72"/>
      <c r="AC28" s="92"/>
      <c r="AD28" s="72"/>
      <c r="AE28" s="92"/>
      <c r="AF28" s="92"/>
      <c r="AG28" s="92"/>
      <c r="AH28" s="72"/>
      <c r="AI28" s="92"/>
    </row>
    <row r="29" spans="2:35" ht="28.5" x14ac:dyDescent="0.75">
      <c r="B29" s="8" t="s">
        <v>49</v>
      </c>
      <c r="C29" s="44">
        <v>0</v>
      </c>
      <c r="D29" s="78">
        <v>0</v>
      </c>
      <c r="E29" s="76">
        <v>0.5</v>
      </c>
      <c r="F29" s="77">
        <v>1</v>
      </c>
      <c r="G29" s="76">
        <v>3</v>
      </c>
      <c r="H29" s="77">
        <v>5</v>
      </c>
      <c r="I29" s="53" t="s">
        <v>134</v>
      </c>
      <c r="J29"/>
      <c r="K29"/>
      <c r="L29" s="53"/>
      <c r="M29" s="53"/>
      <c r="N29" s="53"/>
      <c r="O29" s="53"/>
      <c r="P29" s="53"/>
      <c r="Q29" s="53"/>
      <c r="T29" s="92"/>
      <c r="U29" s="92"/>
      <c r="V29" s="72"/>
      <c r="W29" s="72"/>
      <c r="X29" s="92"/>
      <c r="Y29" s="92"/>
      <c r="Z29" s="92"/>
      <c r="AA29" s="92"/>
      <c r="AB29" s="92"/>
      <c r="AC29" s="92"/>
      <c r="AD29" s="72"/>
      <c r="AE29" s="92"/>
      <c r="AF29" s="92"/>
      <c r="AG29" s="92"/>
      <c r="AH29" s="72"/>
      <c r="AI29" s="92"/>
    </row>
    <row r="30" spans="2:35" x14ac:dyDescent="0.7">
      <c r="B30"/>
      <c r="C30"/>
      <c r="D30"/>
      <c r="E30" s="52"/>
      <c r="F30"/>
      <c r="G30"/>
      <c r="H30"/>
      <c r="I30"/>
      <c r="J30"/>
      <c r="K30"/>
      <c r="L30"/>
      <c r="M30" s="53"/>
      <c r="N30" s="53"/>
      <c r="O30" s="53"/>
      <c r="P30" s="53"/>
      <c r="Q30" s="53"/>
      <c r="T30" s="92"/>
      <c r="U30" s="92"/>
      <c r="V30" s="72"/>
      <c r="W30" s="72"/>
      <c r="X30" s="72"/>
      <c r="Y30" s="92"/>
      <c r="Z30" s="92"/>
      <c r="AA30" s="72"/>
      <c r="AB30" s="72"/>
      <c r="AC30" s="92"/>
      <c r="AD30" s="72"/>
      <c r="AE30" s="92"/>
      <c r="AF30" s="92"/>
      <c r="AG30" s="92"/>
      <c r="AH30" s="72"/>
      <c r="AI30" s="92"/>
    </row>
    <row r="31" spans="2:35" ht="27.75" thickBot="1" x14ac:dyDescent="0.75">
      <c r="B31" s="27"/>
      <c r="C31" s="46"/>
      <c r="D31" s="32"/>
      <c r="E31" s="32"/>
      <c r="F31" s="32"/>
      <c r="G31" s="32"/>
      <c r="H31"/>
      <c r="J31"/>
      <c r="K31"/>
      <c r="L31"/>
      <c r="M31"/>
      <c r="N31"/>
      <c r="O31" s="53"/>
      <c r="P31" s="53"/>
      <c r="Q31" s="53"/>
      <c r="T31" s="92"/>
      <c r="U31" s="92"/>
      <c r="V31" s="72"/>
      <c r="W31" s="72"/>
      <c r="X31" s="72"/>
      <c r="Y31" s="72"/>
      <c r="Z31" s="95"/>
      <c r="AA31" s="72"/>
      <c r="AB31" s="72"/>
      <c r="AC31" s="72"/>
      <c r="AD31" s="72"/>
      <c r="AE31" s="92"/>
      <c r="AF31" s="92"/>
      <c r="AG31" s="92"/>
      <c r="AH31" s="72"/>
      <c r="AI31" s="92"/>
    </row>
    <row r="32" spans="2:35" ht="28.5" x14ac:dyDescent="0.75">
      <c r="B32" s="8" t="s">
        <v>148</v>
      </c>
      <c r="C32" s="83">
        <v>0</v>
      </c>
      <c r="D32" s="83">
        <f>IF(Menu!F32="x",1,0)</f>
        <v>0</v>
      </c>
      <c r="E32" s="40">
        <f>IF(Menu!H32="x",2,0)</f>
        <v>0</v>
      </c>
      <c r="F32" s="40">
        <f>IF(Menu!J32="x",3,0)</f>
        <v>0</v>
      </c>
      <c r="G32" s="40">
        <f>IF(Menu!L32="x",4,0)</f>
        <v>0</v>
      </c>
      <c r="H32"/>
      <c r="J32"/>
      <c r="K32"/>
      <c r="L32"/>
      <c r="M32"/>
      <c r="N32"/>
      <c r="O32" s="53"/>
      <c r="P32" s="53"/>
      <c r="Q32" s="53"/>
      <c r="T32" s="92"/>
      <c r="U32" s="92"/>
      <c r="V32" s="72">
        <f>IF(Menu!H29="x", SUM(C32:G32)*0.5*$G$110,IF(Menu!H29="o",0,0))</f>
        <v>0</v>
      </c>
      <c r="W32" s="72">
        <f>IF(Menu!H29="x", SUM(C32:G32)*1.5*$G$110,IF(Menu!H29="o",0,0))</f>
        <v>0</v>
      </c>
      <c r="X32" s="72">
        <f>IF(Menu!J29="x", SUM(C32:G32)*3*$G$110,IF(Menu!J29="o",0,0))</f>
        <v>0</v>
      </c>
      <c r="Y32" s="72">
        <f>IF(Menu!J29="x", SUM(C32:G32)*5*$G$110,IF(Menu!J29="o",0,0))</f>
        <v>0</v>
      </c>
      <c r="Z32" s="72"/>
      <c r="AA32" s="72"/>
      <c r="AB32" s="72"/>
      <c r="AC32" s="72"/>
      <c r="AD32" s="72"/>
      <c r="AE32" s="92"/>
      <c r="AF32" s="92"/>
      <c r="AG32" s="92"/>
      <c r="AH32" s="72"/>
      <c r="AI32" s="92"/>
    </row>
    <row r="33" spans="2:35" ht="27.75" thickBot="1" x14ac:dyDescent="0.75">
      <c r="B33" s="32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3"/>
      <c r="N33" s="53"/>
      <c r="O33" s="53"/>
      <c r="P33" s="53"/>
      <c r="Q33" s="53"/>
      <c r="T33" s="92"/>
      <c r="U33" s="92"/>
      <c r="V33" s="72"/>
      <c r="W33" s="92"/>
      <c r="X33" s="72"/>
      <c r="Y33" s="92"/>
      <c r="Z33" s="92"/>
      <c r="AA33" s="92"/>
      <c r="AB33" s="72"/>
      <c r="AC33" s="92"/>
      <c r="AD33" s="72"/>
      <c r="AE33" s="92"/>
      <c r="AF33" s="92"/>
      <c r="AG33" s="92"/>
      <c r="AH33" s="72"/>
      <c r="AI33" s="92"/>
    </row>
    <row r="34" spans="2:35" ht="28.5" x14ac:dyDescent="0.75">
      <c r="B34" s="8" t="s">
        <v>43</v>
      </c>
      <c r="C34" s="40">
        <v>0</v>
      </c>
      <c r="D34" s="78">
        <v>0</v>
      </c>
      <c r="E34" s="76">
        <v>1</v>
      </c>
      <c r="F34" s="77">
        <v>20</v>
      </c>
      <c r="G34" s="76">
        <v>1</v>
      </c>
      <c r="H34" s="77">
        <v>2</v>
      </c>
      <c r="I34" s="76">
        <v>5</v>
      </c>
      <c r="J34" s="77">
        <v>10</v>
      </c>
      <c r="K34" s="76">
        <v>10</v>
      </c>
      <c r="L34" s="77">
        <v>20</v>
      </c>
      <c r="M34" s="53"/>
      <c r="N34" s="53"/>
      <c r="O34" s="53"/>
      <c r="P34" s="53"/>
      <c r="T34" s="92"/>
      <c r="U34" s="92"/>
      <c r="V34" s="92">
        <f>IF(Menu!F34="x",(E34*$G$110),IF(Menu!F34="o",0,0))</f>
        <v>0</v>
      </c>
      <c r="W34" s="92">
        <f>IF(Menu!F34="x",(F34*$G$110),IF(Menu!F34="o",0,0))</f>
        <v>0</v>
      </c>
      <c r="X34" s="92">
        <f>IF(Menu!H34="x",(G34*$G$110),IF(Menu!H34="o",0,0))</f>
        <v>0</v>
      </c>
      <c r="Y34" s="92">
        <f>IF(Menu!H34="x",(H34*$G$110),IF(Menu!H34="o",0,0))</f>
        <v>0</v>
      </c>
      <c r="Z34" s="92">
        <f>IF(Menu!J34="x",(I34*$G$110),IF(Menu!J34="o",0,0))</f>
        <v>0</v>
      </c>
      <c r="AA34" s="92">
        <f>IF(Menu!J34="x",(J34*$G$110),IF(Menu!J34="o",0,0))</f>
        <v>0</v>
      </c>
      <c r="AB34" s="92">
        <f>IF(Menu!L34="x",(K34*$G$110),IF(Menu!L34="o",0,0))</f>
        <v>0</v>
      </c>
      <c r="AC34" s="92">
        <f>IF(Menu!L34="x",(L34*$G$110),IF(Menu!L34="o",0,0))</f>
        <v>0</v>
      </c>
      <c r="AD34" s="72"/>
      <c r="AE34" s="92"/>
      <c r="AF34" s="92"/>
      <c r="AG34" s="92"/>
      <c r="AH34" s="72"/>
      <c r="AI34" s="92"/>
    </row>
    <row r="35" spans="2:35" ht="28.5" x14ac:dyDescent="0.75">
      <c r="B35" s="24"/>
      <c r="C35" s="57"/>
      <c r="D35" s="45"/>
      <c r="E35" s="48">
        <v>150</v>
      </c>
      <c r="F35" s="63">
        <v>300</v>
      </c>
      <c r="G35" s="45"/>
      <c r="H35" s="45"/>
      <c r="I35" s="49">
        <v>150</v>
      </c>
      <c r="J35" s="53">
        <v>300</v>
      </c>
      <c r="K35" s="49">
        <v>150</v>
      </c>
      <c r="L35" s="53">
        <v>300</v>
      </c>
      <c r="M35" s="53"/>
      <c r="N35" s="53"/>
      <c r="O35" s="53"/>
      <c r="P35" s="53"/>
      <c r="Q35" s="74"/>
      <c r="T35" s="92"/>
      <c r="U35" s="92"/>
      <c r="V35" s="92">
        <f>IF(Menu!F34="x",E35,IF(Menu!F34="o",0,0))</f>
        <v>0</v>
      </c>
      <c r="W35" s="92">
        <f>IF(Menu!F34="x",F35,IF(Menu!F34="o",0,0))</f>
        <v>0</v>
      </c>
      <c r="X35" s="72"/>
      <c r="Y35" s="92"/>
      <c r="Z35" s="92">
        <f>IF(Menu!J34="x",I35,IF(Menu!J34="o",0,0))</f>
        <v>0</v>
      </c>
      <c r="AA35" s="92">
        <f>IF(Menu!J34="x",J35,IF(Menu!J34="o",0,0))</f>
        <v>0</v>
      </c>
      <c r="AB35" s="92">
        <f>IF(Menu!L34="x",K35,IF(Menu!L34="o",0,0))</f>
        <v>0</v>
      </c>
      <c r="AC35" s="92">
        <f>IF(Menu!L34="x",L35,IF(Menu!L34="o",0,0))</f>
        <v>0</v>
      </c>
      <c r="AD35" s="72"/>
      <c r="AE35" s="92"/>
      <c r="AF35" s="92"/>
      <c r="AG35" s="92"/>
      <c r="AH35" s="72"/>
      <c r="AI35" s="92"/>
    </row>
    <row r="36" spans="2:35" ht="37.5" thickBot="1" x14ac:dyDescent="1">
      <c r="B36" s="24"/>
      <c r="C36" s="45"/>
      <c r="D36" s="45"/>
      <c r="E36" s="45"/>
      <c r="F36" s="45"/>
      <c r="G36" s="45"/>
      <c r="H36" s="53"/>
      <c r="I36" s="45"/>
      <c r="J36" s="45"/>
      <c r="K36" s="50"/>
      <c r="L36" s="53"/>
      <c r="M36" s="53"/>
      <c r="N36" s="53"/>
      <c r="O36" s="53"/>
      <c r="R36" s="4"/>
      <c r="S36" s="4" t="s">
        <v>175</v>
      </c>
      <c r="T36" s="92" t="s">
        <v>176</v>
      </c>
      <c r="U36" s="92">
        <f>SUM(T16:T35)+SUM(V16:V35)+SUM(X16:X35)+SUM(Z16:Z35)+SUM(AB16:AB35)+SUM(AD16:AD35)+SUM(AF16:AF35)+SUM(AH16:AH35)</f>
        <v>0</v>
      </c>
      <c r="V36" s="72" t="s">
        <v>177</v>
      </c>
      <c r="W36" s="92">
        <f>SUM(U16:U35)+SUM(W16:W35)+SUM(Y16:Y35)+SUM(AA16:AA35)+SUM(AC16:AC35)++SUM(AE16:AE35)+SUM(AG16:AG35)+SUM(AI16:AI35)</f>
        <v>0</v>
      </c>
      <c r="X36" s="72"/>
      <c r="Y36" s="92"/>
      <c r="Z36" s="92"/>
      <c r="AA36" s="92"/>
      <c r="AB36" s="72"/>
      <c r="AC36" s="92"/>
      <c r="AD36" s="72"/>
      <c r="AE36" s="92"/>
      <c r="AF36" s="92"/>
      <c r="AG36" s="92"/>
      <c r="AH36" s="72"/>
      <c r="AI36" s="92"/>
    </row>
    <row r="37" spans="2:35" ht="36.75" x14ac:dyDescent="0.95">
      <c r="B37" s="24"/>
      <c r="C37" s="45"/>
      <c r="D37" s="45"/>
      <c r="E37" s="45"/>
      <c r="F37" s="45"/>
      <c r="G37" s="45"/>
      <c r="H37" s="53"/>
      <c r="I37" s="45"/>
      <c r="J37" s="45"/>
      <c r="K37" s="50"/>
      <c r="L37" s="53"/>
      <c r="M37" s="53"/>
      <c r="N37" s="53"/>
      <c r="O37" s="53"/>
      <c r="R37" s="140"/>
      <c r="S37" s="140"/>
      <c r="T37" s="63"/>
      <c r="U37" s="53"/>
      <c r="W37" s="53"/>
      <c r="Y37" s="53"/>
      <c r="Z37" s="53"/>
      <c r="AA37" s="53"/>
      <c r="AC37" s="53"/>
      <c r="AE37" s="53"/>
      <c r="AF37" s="53"/>
      <c r="AG37" s="53"/>
      <c r="AI37" s="141"/>
    </row>
    <row r="38" spans="2:35" ht="32.25" customHeight="1" x14ac:dyDescent="0.7">
      <c r="I38" s="45"/>
      <c r="J38" s="53"/>
      <c r="K38" s="53"/>
      <c r="L38" s="53"/>
      <c r="M38" s="53"/>
      <c r="N38" s="53"/>
      <c r="O38" s="53"/>
      <c r="P38" s="53"/>
      <c r="Q38"/>
      <c r="T38" s="102">
        <v>1</v>
      </c>
      <c r="U38" s="99"/>
      <c r="V38" s="100">
        <v>2</v>
      </c>
      <c r="W38" s="99"/>
      <c r="X38" s="100">
        <v>3</v>
      </c>
      <c r="Y38" s="99"/>
      <c r="Z38" s="99">
        <v>4</v>
      </c>
      <c r="AA38" s="99"/>
      <c r="AB38" s="100">
        <v>5</v>
      </c>
      <c r="AC38" s="99"/>
      <c r="AD38" s="100">
        <v>6</v>
      </c>
      <c r="AE38" s="99"/>
      <c r="AF38" s="100">
        <v>7</v>
      </c>
      <c r="AG38" s="99"/>
      <c r="AH38" s="100">
        <v>8</v>
      </c>
      <c r="AI38" s="101"/>
    </row>
    <row r="39" spans="2:35" x14ac:dyDescent="0.7">
      <c r="B39" s="24"/>
      <c r="C39" s="45"/>
      <c r="D39" s="57"/>
      <c r="E39" s="45"/>
      <c r="F39" s="53"/>
      <c r="G39" s="45"/>
      <c r="H39" s="45"/>
      <c r="I39" s="45"/>
      <c r="J39" s="53"/>
      <c r="K39" s="53"/>
      <c r="L39" s="53"/>
      <c r="M39" s="53"/>
      <c r="N39" s="53"/>
      <c r="O39" s="53"/>
      <c r="P39" s="53"/>
      <c r="Q39" s="53"/>
      <c r="T39" s="92"/>
      <c r="U39" s="92"/>
      <c r="V39" s="72"/>
      <c r="W39" s="92"/>
      <c r="X39" s="72"/>
      <c r="Y39" s="92"/>
      <c r="Z39" s="92"/>
      <c r="AA39" s="92"/>
      <c r="AB39" s="72"/>
      <c r="AC39" s="92"/>
      <c r="AD39" s="72"/>
      <c r="AE39" s="92"/>
      <c r="AF39" s="92"/>
      <c r="AG39" s="92"/>
      <c r="AH39" s="72"/>
      <c r="AI39" s="92"/>
    </row>
    <row r="40" spans="2:35" ht="37.5" thickBot="1" x14ac:dyDescent="1">
      <c r="B40" s="4" t="s">
        <v>38</v>
      </c>
      <c r="C40" s="47"/>
      <c r="D40" s="47"/>
      <c r="E40" s="47"/>
      <c r="F40" s="47"/>
      <c r="G40" s="55"/>
      <c r="H40" s="47"/>
      <c r="I40" s="55"/>
      <c r="J40" s="55"/>
      <c r="K40" s="55"/>
      <c r="L40" s="55"/>
      <c r="M40" s="53"/>
      <c r="N40" s="53"/>
      <c r="O40" s="53"/>
      <c r="P40" s="53"/>
      <c r="Q40" s="53"/>
      <c r="T40" s="92"/>
      <c r="U40" s="92"/>
      <c r="V40" s="72"/>
      <c r="W40" s="92"/>
      <c r="X40" s="72"/>
      <c r="Y40" s="92"/>
      <c r="Z40" s="92"/>
      <c r="AA40" s="92"/>
      <c r="AB40" s="72"/>
      <c r="AC40" s="92"/>
      <c r="AD40" s="72"/>
      <c r="AE40" s="92"/>
      <c r="AF40" s="92"/>
      <c r="AG40" s="92"/>
      <c r="AH40" s="72"/>
      <c r="AI40" s="92"/>
    </row>
    <row r="41" spans="2:35" ht="28.5" x14ac:dyDescent="0.75">
      <c r="B41" s="8" t="s">
        <v>76</v>
      </c>
      <c r="C41" s="40">
        <v>0</v>
      </c>
      <c r="D41" s="78">
        <v>0</v>
      </c>
      <c r="E41" s="40">
        <v>0</v>
      </c>
      <c r="F41" s="78">
        <v>0</v>
      </c>
      <c r="G41" s="40">
        <v>0</v>
      </c>
      <c r="H41" s="78">
        <v>0</v>
      </c>
      <c r="I41" s="76">
        <f>$C$118</f>
        <v>20.25</v>
      </c>
      <c r="J41" s="77">
        <f>$C$118</f>
        <v>20.25</v>
      </c>
      <c r="K41" s="76">
        <f>$C$119</f>
        <v>22.28</v>
      </c>
      <c r="L41" s="77">
        <f>$C$120</f>
        <v>35.64</v>
      </c>
      <c r="M41" s="53"/>
      <c r="N41" s="53"/>
      <c r="O41" s="53"/>
      <c r="P41" s="53"/>
      <c r="Q41" s="53"/>
      <c r="T41" s="92"/>
      <c r="U41" s="92"/>
      <c r="V41" s="72"/>
      <c r="W41" s="92"/>
      <c r="X41" s="72"/>
      <c r="Y41" s="92"/>
      <c r="Z41" s="92">
        <f>IF(Menu!J41="x",(I41),IF(Menu!FJ41="o",0,0))</f>
        <v>0</v>
      </c>
      <c r="AA41" s="92">
        <f>IF(Menu!J41="x",(J41),IF(Menu!FJ41="o",0,0))</f>
        <v>0</v>
      </c>
      <c r="AB41" s="92">
        <f>IF(Menu!L41="x",(K41),IF(Menu!FL41="o",0,0))</f>
        <v>0</v>
      </c>
      <c r="AC41" s="92">
        <f>IF(Menu!L41="x",(L41),IF(Menu!FL41="o",0,0))</f>
        <v>0</v>
      </c>
      <c r="AD41" s="72"/>
      <c r="AE41" s="92"/>
      <c r="AF41" s="92"/>
      <c r="AG41" s="92"/>
      <c r="AH41" s="72"/>
      <c r="AI41" s="92"/>
    </row>
    <row r="42" spans="2:35" x14ac:dyDescent="0.7">
      <c r="C42" s="51"/>
      <c r="D42" s="64"/>
      <c r="E42" s="52"/>
      <c r="F42" s="53"/>
      <c r="G42" s="52"/>
      <c r="H42" s="53"/>
      <c r="I42" s="52"/>
      <c r="J42" s="53"/>
      <c r="K42" s="52"/>
      <c r="L42" s="53"/>
      <c r="M42" s="53"/>
      <c r="N42" s="53"/>
      <c r="O42" s="53"/>
      <c r="P42" s="53"/>
      <c r="Q42" s="53"/>
      <c r="T42" s="92"/>
      <c r="U42" s="92"/>
      <c r="V42" s="72"/>
      <c r="W42" s="92"/>
      <c r="X42" s="72"/>
      <c r="Y42" s="92"/>
      <c r="Z42" s="92"/>
      <c r="AA42" s="92"/>
      <c r="AB42" s="72"/>
      <c r="AC42" s="92"/>
      <c r="AD42" s="72"/>
      <c r="AE42" s="92"/>
      <c r="AF42" s="92"/>
      <c r="AG42" s="92"/>
      <c r="AH42" s="72"/>
      <c r="AI42" s="92"/>
    </row>
    <row r="43" spans="2:35" x14ac:dyDescent="0.7">
      <c r="C43" s="85">
        <f>$C$113</f>
        <v>26.13</v>
      </c>
      <c r="D43" s="77">
        <f>C113</f>
        <v>26.13</v>
      </c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T43" s="92">
        <f>IF(Menu!D43="x",(C43),IF(Menu!FD43="o",0,0))</f>
        <v>0</v>
      </c>
      <c r="U43" s="92">
        <f>IF(Menu!D43="x",(D43),IF(Menu!FD43="o",0,0))</f>
        <v>0</v>
      </c>
      <c r="V43" s="72"/>
      <c r="W43" s="92"/>
      <c r="X43" s="72"/>
      <c r="Y43" s="92"/>
      <c r="Z43" s="92"/>
      <c r="AA43" s="92"/>
      <c r="AB43" s="72"/>
      <c r="AC43" s="92"/>
      <c r="AD43" s="72"/>
      <c r="AE43" s="92"/>
      <c r="AF43" s="92"/>
      <c r="AG43" s="92"/>
      <c r="AH43" s="72"/>
      <c r="AI43" s="92"/>
    </row>
    <row r="44" spans="2:35" x14ac:dyDescent="0.7">
      <c r="C44" s="79">
        <v>300</v>
      </c>
      <c r="D44" s="77">
        <v>500</v>
      </c>
      <c r="E44" s="65"/>
      <c r="F44" s="53"/>
      <c r="G44" s="65"/>
      <c r="H44" s="53"/>
      <c r="I44" s="66"/>
      <c r="J44" s="53"/>
      <c r="K44" s="53"/>
      <c r="L44" s="53"/>
      <c r="N44" s="53"/>
      <c r="O44" s="53"/>
      <c r="P44" s="53"/>
      <c r="Q44" s="53"/>
      <c r="T44" s="92">
        <f>IF(Menu!D44="x",(C44),IF(Menu!FD44="o",0,0))</f>
        <v>0</v>
      </c>
      <c r="U44" s="92">
        <f>IF(Menu!D44="x",(D44),IF(Menu!FD44="o",0,0))</f>
        <v>0</v>
      </c>
      <c r="V44" s="72"/>
      <c r="W44" s="92"/>
      <c r="X44" s="72"/>
      <c r="Y44" s="92"/>
      <c r="Z44" s="92"/>
      <c r="AA44" s="92"/>
      <c r="AB44" s="72"/>
      <c r="AC44" s="92"/>
      <c r="AD44" s="72"/>
      <c r="AE44" s="92"/>
      <c r="AF44" s="92"/>
      <c r="AG44" s="92"/>
      <c r="AH44" s="72"/>
      <c r="AI44" s="92"/>
    </row>
    <row r="45" spans="2:35" ht="27.75" thickBot="1" x14ac:dyDescent="0.75">
      <c r="B45" s="27"/>
      <c r="C45" s="46"/>
      <c r="D45" s="46"/>
      <c r="E45" s="55"/>
      <c r="F45" s="55"/>
      <c r="G45" s="55"/>
      <c r="H45"/>
      <c r="I45"/>
      <c r="J45"/>
      <c r="K45"/>
      <c r="L45"/>
      <c r="M45" s="53"/>
      <c r="N45" s="53"/>
      <c r="O45" s="53"/>
      <c r="P45" s="53"/>
      <c r="Q45" s="53"/>
      <c r="T45" s="92"/>
      <c r="U45" s="92"/>
      <c r="V45" s="72"/>
      <c r="W45" s="92"/>
      <c r="X45" s="72"/>
      <c r="Y45" s="92"/>
      <c r="Z45" s="92"/>
      <c r="AA45" s="92"/>
      <c r="AB45" s="72"/>
      <c r="AC45" s="92"/>
      <c r="AD45" s="72"/>
      <c r="AE45" s="92"/>
      <c r="AF45" s="92"/>
      <c r="AG45" s="92"/>
      <c r="AH45" s="72"/>
      <c r="AI45" s="92"/>
    </row>
    <row r="46" spans="2:35" ht="28.5" x14ac:dyDescent="0.75">
      <c r="B46" s="8" t="s">
        <v>180</v>
      </c>
      <c r="C46" s="83">
        <f>IF(Menu!D46="x",1,0)</f>
        <v>0</v>
      </c>
      <c r="D46" s="84">
        <f>IF(Menu!F46="x",2,0)</f>
        <v>0</v>
      </c>
      <c r="E46" s="84">
        <f>IF(Menu!H46="x",3,0)</f>
        <v>0</v>
      </c>
      <c r="F46" s="84">
        <f>IF(Menu!J46="x",4,0)</f>
        <v>0</v>
      </c>
      <c r="G46" s="84">
        <f>IF(Menu!L46="x",5,0)</f>
        <v>0</v>
      </c>
      <c r="H46"/>
      <c r="I46" s="53"/>
      <c r="J46"/>
      <c r="K46"/>
      <c r="L46"/>
      <c r="N46" s="53"/>
      <c r="O46" s="53"/>
      <c r="P46" s="53"/>
      <c r="Q46" s="53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72"/>
      <c r="AE46" s="92"/>
      <c r="AF46" s="92"/>
      <c r="AG46" s="92"/>
      <c r="AH46" s="72"/>
      <c r="AI46" s="92"/>
    </row>
    <row r="47" spans="2:35" ht="27.75" thickBot="1" x14ac:dyDescent="0.75">
      <c r="B47" s="27"/>
      <c r="C47" s="46"/>
      <c r="D47" s="62"/>
      <c r="E47" s="10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T47" s="92"/>
      <c r="U47" s="92"/>
      <c r="V47" s="72"/>
      <c r="W47" s="92"/>
      <c r="X47" s="72"/>
      <c r="Y47" s="92"/>
      <c r="Z47" s="92"/>
      <c r="AA47" s="92"/>
      <c r="AB47" s="72"/>
      <c r="AC47" s="92"/>
      <c r="AD47" s="72"/>
      <c r="AE47" s="92"/>
      <c r="AF47" s="92"/>
      <c r="AG47" s="92"/>
      <c r="AH47" s="72"/>
      <c r="AI47" s="92"/>
    </row>
    <row r="48" spans="2:35" ht="28.5" x14ac:dyDescent="0.75">
      <c r="B48" s="8" t="s">
        <v>191</v>
      </c>
      <c r="C48" s="83">
        <f>IF(Menu!D48="x",((SUM(C46:G46))*0.16),IF(Menu!F48="x",((SUM(C46:G46))*0.33),IF(Menu!H48="x",((SUM(C46:G46))*0.75),IF(Menu!J48="x",((SUM(C46:G46))*1),IF(Menu!L48="x",((SUM(C46:G46))*2.5),0)))))</f>
        <v>0</v>
      </c>
      <c r="D48" s="84">
        <f>IF(Menu!D48="x",((SUM(C46:G46))*0.33),IF(Menu!F48="x",((SUM(C46:G46))*0.75),IF(Menu!H48="x",((SUM(C46:G46))*1),IF(Menu!J48="x",((SUM(C46:G46))*2),IF(Menu!L48="x",((SUM(C46:G46))*3),0)))))</f>
        <v>0</v>
      </c>
      <c r="E48" s="63" t="s">
        <v>220</v>
      </c>
      <c r="F48" s="50"/>
      <c r="H48" s="50"/>
      <c r="I48" s="50"/>
      <c r="J48" s="50"/>
      <c r="K48" s="50"/>
      <c r="L48" s="50"/>
      <c r="N48" s="53"/>
      <c r="O48" s="53"/>
      <c r="P48" s="53"/>
      <c r="Q48" s="53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72"/>
      <c r="AE48" s="92"/>
      <c r="AF48" s="92"/>
      <c r="AG48" s="92"/>
      <c r="AH48" s="72"/>
      <c r="AI48" s="92"/>
    </row>
    <row r="49" spans="2:35" ht="27.75" thickBot="1" x14ac:dyDescent="0.75">
      <c r="B49" s="27"/>
      <c r="C49" s="46"/>
      <c r="D49" s="46"/>
      <c r="E49" s="55"/>
      <c r="F49" s="55"/>
      <c r="G49" s="55"/>
      <c r="H49" s="55"/>
      <c r="I49" s="55"/>
      <c r="J49" s="55"/>
      <c r="K49" s="53"/>
      <c r="L49" s="53"/>
      <c r="M49" s="53"/>
      <c r="N49" s="53"/>
      <c r="O49" s="53"/>
      <c r="P49" s="53"/>
      <c r="Q49" s="53"/>
      <c r="T49" s="92"/>
      <c r="U49" s="92"/>
      <c r="V49" s="72"/>
      <c r="W49" s="92"/>
      <c r="X49" s="72"/>
      <c r="Y49" s="92"/>
      <c r="Z49" s="92"/>
      <c r="AA49" s="92"/>
      <c r="AB49" s="72"/>
      <c r="AC49" s="92"/>
      <c r="AD49" s="72"/>
      <c r="AE49" s="92"/>
      <c r="AF49" s="92"/>
      <c r="AG49" s="92"/>
      <c r="AH49" s="72"/>
      <c r="AI49" s="92"/>
    </row>
    <row r="50" spans="2:35" ht="28.5" x14ac:dyDescent="0.75">
      <c r="B50" s="8" t="s">
        <v>0</v>
      </c>
      <c r="C50" s="40">
        <v>0</v>
      </c>
      <c r="D50" s="78">
        <v>0</v>
      </c>
      <c r="E50" s="76">
        <v>0.5</v>
      </c>
      <c r="F50" s="77">
        <v>1</v>
      </c>
      <c r="G50" s="76">
        <v>1</v>
      </c>
      <c r="H50" s="77">
        <v>2</v>
      </c>
      <c r="I50" s="76">
        <v>2</v>
      </c>
      <c r="J50" s="77">
        <v>3</v>
      </c>
      <c r="K50" s="53" t="s">
        <v>188</v>
      </c>
      <c r="L50" s="53"/>
      <c r="M50" s="53"/>
      <c r="N50" s="53"/>
      <c r="O50" s="53"/>
      <c r="P50" s="53"/>
      <c r="Q50" s="53"/>
      <c r="T50" s="92"/>
      <c r="U50" s="92"/>
      <c r="V50" s="72">
        <f>IF(Menu!F50="x",(C48*0.5)*$G$110,IF(Menu!F50="o",0,0))</f>
        <v>0</v>
      </c>
      <c r="W50" s="72">
        <f>IF(Menu!F50="x",(D48*1)*$G$110,IF(Menu!F50="o",0,0))</f>
        <v>0</v>
      </c>
      <c r="X50" s="72">
        <f>IF(Menu!H50="x",(C48*1)*$G$110,IF(Menu!H50="o",0,0))</f>
        <v>0</v>
      </c>
      <c r="Y50" s="72">
        <f>IF(Menu!H50="x",(D48*2)*$G$110,IF(Menu!H50="o",0,0))</f>
        <v>0</v>
      </c>
      <c r="Z50" s="72">
        <f>IF(Menu!J50="x",(C48*2)*$G$110,IF(Menu!J50="o",0,0))</f>
        <v>0</v>
      </c>
      <c r="AA50" s="92">
        <f>IF(Menu!J50="x",(D48*3)*$G$110,IF(Menu!J50="o",0,0))</f>
        <v>0</v>
      </c>
      <c r="AB50" s="72"/>
      <c r="AC50" s="92"/>
      <c r="AD50" s="72"/>
      <c r="AE50" s="92"/>
      <c r="AF50" s="92"/>
      <c r="AG50" s="92"/>
      <c r="AH50" s="72"/>
      <c r="AI50" s="92"/>
    </row>
    <row r="51" spans="2:35" x14ac:dyDescent="0.7">
      <c r="C51" s="50"/>
      <c r="D51" s="50"/>
      <c r="E51" s="49">
        <f t="shared" ref="E51:J51" si="0">$C$113</f>
        <v>26.13</v>
      </c>
      <c r="F51" s="53">
        <f t="shared" si="0"/>
        <v>26.13</v>
      </c>
      <c r="G51" s="48">
        <f t="shared" si="0"/>
        <v>26.13</v>
      </c>
      <c r="H51" s="53">
        <f t="shared" si="0"/>
        <v>26.13</v>
      </c>
      <c r="I51" s="48">
        <f t="shared" si="0"/>
        <v>26.13</v>
      </c>
      <c r="J51" s="53">
        <f t="shared" si="0"/>
        <v>26.13</v>
      </c>
      <c r="K51" s="53"/>
      <c r="L51" s="53"/>
      <c r="M51" s="53"/>
      <c r="N51" s="53"/>
      <c r="O51" s="53"/>
      <c r="P51" s="53"/>
      <c r="Q51" s="53"/>
      <c r="T51" s="92"/>
      <c r="U51" s="92"/>
      <c r="V51" s="92">
        <f>IF(Menu!F50="x",(E51),IF(Menu!F50="o",0,0))</f>
        <v>0</v>
      </c>
      <c r="W51" s="92">
        <f>IF(Menu!F50="x",(F51),IF(Menu!F50="o",0,0))</f>
        <v>0</v>
      </c>
      <c r="X51" s="92">
        <f>IF(Menu!H50="x",(G51),IF(Menu!H50="o",0,0))</f>
        <v>0</v>
      </c>
      <c r="Y51" s="92">
        <f>IF(Menu!H50="x",(H51),IF(Menu!H50="o",0,0))</f>
        <v>0</v>
      </c>
      <c r="Z51" s="92">
        <f>IF(Menu!J50="x",(I51),IF(Menu!J50="o",0,0))</f>
        <v>0</v>
      </c>
      <c r="AA51" s="92">
        <f>IF(Menu!J50="x",(J51),IF(Menu!J50="o",0,0))</f>
        <v>0</v>
      </c>
      <c r="AB51" s="72"/>
      <c r="AC51" s="92"/>
      <c r="AD51" s="72"/>
      <c r="AE51" s="92"/>
      <c r="AF51" s="92"/>
      <c r="AG51" s="92"/>
      <c r="AH51" s="72"/>
      <c r="AI51" s="92"/>
    </row>
    <row r="52" spans="2:35" ht="27.75" thickBot="1" x14ac:dyDescent="0.75">
      <c r="B52" s="27"/>
      <c r="C52" s="46"/>
      <c r="D52" s="46"/>
      <c r="E52" s="55"/>
      <c r="F52" s="55"/>
      <c r="G52" s="61"/>
      <c r="H52" s="53"/>
      <c r="I52" s="53"/>
      <c r="J52" s="53"/>
      <c r="K52" s="53"/>
      <c r="L52" s="53"/>
      <c r="M52" s="53"/>
      <c r="N52" s="53"/>
      <c r="O52" s="53"/>
      <c r="P52" s="53"/>
      <c r="Q52" s="53"/>
      <c r="T52" s="92"/>
      <c r="U52" s="92"/>
      <c r="V52" s="72"/>
      <c r="W52" s="92"/>
      <c r="X52" s="72"/>
      <c r="Y52" s="92"/>
      <c r="Z52" s="92"/>
      <c r="AA52" s="92"/>
      <c r="AB52" s="72"/>
      <c r="AC52" s="92"/>
      <c r="AD52" s="72"/>
      <c r="AE52" s="92"/>
      <c r="AF52" s="92"/>
      <c r="AG52" s="92"/>
      <c r="AH52" s="72"/>
      <c r="AI52" s="92"/>
    </row>
    <row r="53" spans="2:35" ht="28.5" x14ac:dyDescent="0.75">
      <c r="B53" s="8" t="s">
        <v>221</v>
      </c>
      <c r="C53" s="40">
        <v>0</v>
      </c>
      <c r="D53" s="78">
        <v>0</v>
      </c>
      <c r="E53" s="40">
        <f>IF(Menu!F53="x", "CCC", 0)</f>
        <v>0</v>
      </c>
      <c r="F53" s="119">
        <f>IF(Menu!D48="x",(0.5*0.16),IF(Menu!F48="x",(0.5*0.033),IF(Menu!H48="x",(0.5*0.75),IF(Menu!J48="x",(0.5*1),IF(Menu!L48="x",(0.5*2),0)))))</f>
        <v>0</v>
      </c>
      <c r="G53" s="120">
        <f>IF(Menu!D48="x",(0.5*0.33),IF(Menu!F48="x",(0.5*0.75),IF(Menu!H48="x",(0.5*1),IF(Menu!J48="x",(0.5*2),IF(Menu!L48="x",(0.5*5),0)))))</f>
        <v>0</v>
      </c>
      <c r="H53" s="65" t="s">
        <v>223</v>
      </c>
      <c r="I53" s="50"/>
      <c r="J53" s="53"/>
      <c r="K53" s="53"/>
      <c r="L53" s="53"/>
      <c r="M53" s="53"/>
      <c r="N53" s="53"/>
      <c r="O53" s="53"/>
      <c r="P53" s="53"/>
      <c r="Q53" s="53"/>
      <c r="T53" s="92"/>
      <c r="U53" s="92"/>
      <c r="V53" s="72">
        <f>IF(Menu!H53="x", F53*G$110, IF(Menu!H53="o", 0, 0))</f>
        <v>0</v>
      </c>
      <c r="W53" s="72">
        <f>IF(Menu!H53="x", G53*G$110, IF(Menu!H53="o", 0, 0))</f>
        <v>0</v>
      </c>
      <c r="X53" s="72"/>
      <c r="Y53" s="92"/>
      <c r="Z53" s="92"/>
      <c r="AA53" s="92"/>
      <c r="AB53" s="72"/>
      <c r="AC53" s="92"/>
      <c r="AD53" s="72"/>
      <c r="AE53" s="92"/>
      <c r="AF53" s="92"/>
      <c r="AG53" s="92"/>
      <c r="AH53" s="72"/>
      <c r="AI53" s="92"/>
    </row>
    <row r="54" spans="2:35" ht="29.25" thickBot="1" x14ac:dyDescent="0.8">
      <c r="B54" s="33"/>
      <c r="C54" s="46"/>
      <c r="D54" s="55"/>
      <c r="E54" s="32"/>
      <c r="F54" s="32"/>
      <c r="G54" s="46"/>
      <c r="H54" s="55"/>
      <c r="I54"/>
      <c r="J54"/>
      <c r="K54" s="53"/>
      <c r="L54" s="53"/>
      <c r="M54" s="53"/>
      <c r="N54" s="53"/>
      <c r="O54" s="53"/>
      <c r="P54" s="53"/>
      <c r="Q54" s="53"/>
      <c r="T54" s="92"/>
      <c r="U54" s="92"/>
      <c r="V54" s="72"/>
      <c r="W54" s="92"/>
      <c r="X54" s="72"/>
      <c r="Y54" s="92"/>
      <c r="Z54" s="92"/>
      <c r="AA54" s="92"/>
      <c r="AB54" s="72"/>
      <c r="AC54" s="92"/>
      <c r="AD54" s="72"/>
      <c r="AE54" s="92"/>
      <c r="AF54" s="92"/>
      <c r="AG54" s="92"/>
      <c r="AH54" s="72"/>
      <c r="AI54" s="92"/>
    </row>
    <row r="55" spans="2:35" ht="28.5" x14ac:dyDescent="0.75">
      <c r="B55" s="8" t="s">
        <v>21</v>
      </c>
      <c r="C55" s="40">
        <v>0</v>
      </c>
      <c r="D55" s="78">
        <v>0</v>
      </c>
      <c r="E55" s="76">
        <v>0.08</v>
      </c>
      <c r="F55" s="77">
        <v>0.16</v>
      </c>
      <c r="G55" s="76">
        <v>0.25</v>
      </c>
      <c r="H55" s="77">
        <v>0.5</v>
      </c>
      <c r="I55"/>
      <c r="J55"/>
      <c r="L55" s="53"/>
      <c r="M55" s="53"/>
      <c r="N55" s="53"/>
      <c r="O55" s="53"/>
      <c r="P55" s="53"/>
      <c r="Q55" s="53"/>
      <c r="T55" s="92"/>
      <c r="U55" s="92"/>
      <c r="V55" s="72">
        <f>IF(Menu!F55="x",E55*$G$110, IF(Menu!F55="o", 0, 0))</f>
        <v>0</v>
      </c>
      <c r="W55" s="72">
        <f>IF(Menu!F55="x",F55*$G$110,IF(Menu!F55="o", 0, 0))</f>
        <v>0</v>
      </c>
      <c r="X55" s="72">
        <f>IF(Menu!H55="x",G55*$G$110, IF(Menu!H55="o", 0, 0))</f>
        <v>0</v>
      </c>
      <c r="Y55" s="72">
        <f>IF(Menu!H55="x",H55*$G$110,IF(Menu!H55="o", 0, 0))</f>
        <v>0</v>
      </c>
      <c r="Z55" s="72"/>
      <c r="AA55" s="92"/>
      <c r="AB55" s="72"/>
      <c r="AC55" s="92"/>
      <c r="AD55" s="72"/>
      <c r="AE55" s="92"/>
      <c r="AF55" s="92"/>
      <c r="AG55" s="92"/>
      <c r="AH55" s="72"/>
      <c r="AI55" s="92"/>
    </row>
    <row r="56" spans="2:35" ht="29.25" thickBot="1" x14ac:dyDescent="0.8">
      <c r="B56" s="33"/>
      <c r="C56" s="46"/>
      <c r="D56" s="55"/>
      <c r="E56" s="32"/>
      <c r="F56" s="32"/>
      <c r="G56" s="107"/>
      <c r="H56" s="108"/>
      <c r="I56" s="107"/>
      <c r="J56" s="107"/>
      <c r="L56" s="53"/>
      <c r="M56" s="53"/>
      <c r="N56" s="53"/>
      <c r="O56" s="53"/>
      <c r="P56" s="53"/>
      <c r="Q56" s="53"/>
      <c r="T56" s="92"/>
      <c r="U56" s="92"/>
      <c r="V56" s="72"/>
      <c r="W56" s="72"/>
      <c r="X56" s="72"/>
      <c r="Y56" s="72"/>
      <c r="Z56" s="72"/>
      <c r="AA56" s="92"/>
      <c r="AB56" s="72"/>
      <c r="AC56" s="92"/>
      <c r="AD56" s="72"/>
      <c r="AE56" s="92"/>
      <c r="AF56" s="92"/>
      <c r="AG56" s="92"/>
      <c r="AH56" s="72"/>
      <c r="AI56" s="92"/>
    </row>
    <row r="57" spans="2:35" ht="28.5" x14ac:dyDescent="0.75">
      <c r="B57" s="8" t="s">
        <v>193</v>
      </c>
      <c r="C57" s="40">
        <v>0</v>
      </c>
      <c r="D57" s="78">
        <v>0</v>
      </c>
      <c r="E57" s="76">
        <v>0.08</v>
      </c>
      <c r="F57" s="77">
        <v>0.16</v>
      </c>
      <c r="G57" s="107"/>
      <c r="H57"/>
      <c r="I57" s="107"/>
      <c r="J57" s="107"/>
      <c r="L57" s="53"/>
      <c r="M57" s="53"/>
      <c r="N57" s="53"/>
      <c r="O57" s="53"/>
      <c r="P57" s="53"/>
      <c r="Q57" s="53"/>
      <c r="T57" s="92"/>
      <c r="U57" s="92"/>
      <c r="V57" s="72">
        <f>IF(Menu!F57="x", E57*(SUM(C32:G32))*$G$110,IF(Menu!F57="o", 0, 0))</f>
        <v>0</v>
      </c>
      <c r="W57" s="72">
        <f>IF(Menu!F57="x", F57*(SUM(C32:G32))*$G$110,IF(Menu!F57="o", 0, 0))</f>
        <v>0</v>
      </c>
      <c r="X57" s="72"/>
      <c r="Y57" s="72"/>
      <c r="Z57" s="72"/>
      <c r="AA57" s="92"/>
      <c r="AB57" s="72"/>
      <c r="AC57" s="92"/>
      <c r="AD57" s="72"/>
      <c r="AE57" s="92"/>
      <c r="AF57" s="92"/>
      <c r="AG57" s="92"/>
      <c r="AH57" s="72"/>
      <c r="AI57" s="92"/>
    </row>
    <row r="58" spans="2:35" ht="27.75" thickBot="1" x14ac:dyDescent="0.75">
      <c r="B58" s="32"/>
      <c r="C58" s="55"/>
      <c r="D58" s="55"/>
      <c r="E58" s="55"/>
      <c r="F58" s="55"/>
      <c r="G58" s="55"/>
      <c r="H58" s="55"/>
      <c r="I58" s="53"/>
      <c r="J58" s="53"/>
      <c r="K58" s="50"/>
      <c r="L58" s="53"/>
      <c r="M58" s="53"/>
      <c r="N58" s="53"/>
      <c r="O58" s="53"/>
      <c r="P58" s="53"/>
      <c r="Q58" s="53"/>
      <c r="T58" s="92"/>
      <c r="U58" s="92"/>
      <c r="V58" s="72"/>
      <c r="W58" s="92"/>
      <c r="X58" s="72"/>
      <c r="Y58" s="92"/>
      <c r="Z58" s="92"/>
      <c r="AA58" s="92"/>
      <c r="AB58" s="72"/>
      <c r="AC58" s="92"/>
      <c r="AD58" s="72"/>
      <c r="AE58" s="92"/>
      <c r="AF58" s="92"/>
      <c r="AG58" s="92"/>
      <c r="AH58" s="72"/>
      <c r="AI58" s="92"/>
    </row>
    <row r="59" spans="2:35" ht="28.5" x14ac:dyDescent="0.75">
      <c r="B59" s="8" t="s">
        <v>9</v>
      </c>
      <c r="C59" s="40">
        <v>0</v>
      </c>
      <c r="D59" s="78">
        <v>0</v>
      </c>
      <c r="E59" s="76">
        <v>0.16</v>
      </c>
      <c r="F59" s="77">
        <v>0.16</v>
      </c>
      <c r="G59" s="76">
        <v>0.33</v>
      </c>
      <c r="H59" s="77">
        <v>0.33</v>
      </c>
      <c r="I59" s="53"/>
      <c r="J59" s="53"/>
      <c r="K59" s="50"/>
      <c r="L59" s="53"/>
      <c r="M59" s="53"/>
      <c r="N59" s="53"/>
      <c r="O59" s="53"/>
      <c r="P59" s="53"/>
      <c r="Q59" s="53"/>
      <c r="T59" s="92"/>
      <c r="U59" s="92"/>
      <c r="V59" s="72"/>
      <c r="W59" s="92"/>
      <c r="X59" s="72"/>
      <c r="Y59" s="92"/>
      <c r="Z59" s="92"/>
      <c r="AA59" s="92"/>
      <c r="AB59" s="72"/>
      <c r="AC59" s="92"/>
      <c r="AD59" s="72"/>
      <c r="AE59" s="92"/>
      <c r="AF59" s="92"/>
      <c r="AG59" s="92"/>
      <c r="AH59" s="72"/>
      <c r="AI59" s="92"/>
    </row>
    <row r="60" spans="2:35" ht="28.5" x14ac:dyDescent="0.75">
      <c r="B60" s="8"/>
      <c r="C60" s="50"/>
      <c r="D60" s="93"/>
      <c r="E60" s="93"/>
      <c r="F60" s="93"/>
      <c r="G60" s="93"/>
      <c r="H60" s="93"/>
      <c r="I60" s="53"/>
      <c r="J60" s="53"/>
      <c r="K60" s="50"/>
      <c r="L60" s="53"/>
      <c r="M60" s="53"/>
      <c r="N60" s="53"/>
      <c r="O60" s="53"/>
      <c r="P60" s="53"/>
      <c r="Q60" s="53"/>
      <c r="T60" s="92"/>
      <c r="U60" s="92"/>
      <c r="V60" s="72"/>
      <c r="W60" s="92"/>
      <c r="X60" s="72"/>
      <c r="Y60" s="92"/>
      <c r="Z60" s="92"/>
      <c r="AA60" s="92"/>
      <c r="AB60" s="72"/>
      <c r="AC60" s="92"/>
      <c r="AD60" s="72"/>
      <c r="AE60" s="92"/>
      <c r="AF60" s="92"/>
      <c r="AG60" s="92"/>
      <c r="AH60" s="72"/>
      <c r="AI60" s="92"/>
    </row>
    <row r="61" spans="2:35" ht="37.5" thickBot="1" x14ac:dyDescent="1">
      <c r="B61" s="4" t="s">
        <v>33</v>
      </c>
      <c r="C61" s="54"/>
      <c r="D61" s="47"/>
      <c r="E61" s="46"/>
      <c r="F61" s="47"/>
      <c r="G61" s="55"/>
      <c r="H61" s="47"/>
      <c r="I61" s="53"/>
      <c r="J61" s="53"/>
      <c r="K61" s="50"/>
      <c r="L61" s="53"/>
      <c r="M61" s="53"/>
      <c r="N61" s="53"/>
      <c r="O61" s="53"/>
      <c r="P61" s="53"/>
      <c r="Q61" s="53"/>
      <c r="T61" s="92"/>
      <c r="U61" s="92"/>
      <c r="V61" s="72"/>
      <c r="W61" s="92"/>
      <c r="X61" s="72"/>
      <c r="Y61" s="92"/>
      <c r="Z61" s="92"/>
      <c r="AA61" s="92"/>
      <c r="AB61" s="72"/>
      <c r="AC61" s="92"/>
      <c r="AD61" s="72"/>
      <c r="AE61" s="92"/>
      <c r="AF61" s="92"/>
      <c r="AG61" s="92"/>
      <c r="AH61" s="72"/>
      <c r="AI61" s="92"/>
    </row>
    <row r="62" spans="2:35" ht="28.5" x14ac:dyDescent="0.75">
      <c r="B62" s="26" t="s">
        <v>53</v>
      </c>
      <c r="C62" s="40">
        <v>0</v>
      </c>
      <c r="D62" s="78">
        <v>0</v>
      </c>
      <c r="E62" s="40">
        <v>0</v>
      </c>
      <c r="F62" s="78">
        <v>0</v>
      </c>
      <c r="G62" s="76">
        <v>0.5</v>
      </c>
      <c r="H62" s="77">
        <v>1.5</v>
      </c>
      <c r="I62" s="45" t="s">
        <v>133</v>
      </c>
      <c r="J62" s="53"/>
      <c r="K62" s="53"/>
      <c r="L62" s="53"/>
      <c r="M62" s="53"/>
      <c r="N62" s="53"/>
      <c r="O62" s="53"/>
      <c r="P62" s="53"/>
      <c r="S62" s="50"/>
      <c r="T62" s="92"/>
      <c r="U62" s="92"/>
      <c r="V62" s="72"/>
      <c r="W62" s="92"/>
      <c r="X62" s="92">
        <f>IF(Menu!H33="x",((G62*$G$110)*(SUM(C46:G46))),IF(Menu!H33="o", 0, 0))</f>
        <v>0</v>
      </c>
      <c r="Y62" s="92">
        <f>IF(Menu!H33="x",((H62*$G$110)*(SUM(C46:G46))),IF(Menu!H33="o", 0, 0))</f>
        <v>0</v>
      </c>
      <c r="Z62" s="92"/>
      <c r="AA62" s="92"/>
      <c r="AB62" s="72"/>
      <c r="AC62" s="92"/>
      <c r="AD62" s="72"/>
      <c r="AE62" s="92"/>
      <c r="AF62" s="92"/>
      <c r="AG62" s="92"/>
      <c r="AH62" s="72"/>
      <c r="AI62" s="92"/>
    </row>
    <row r="63" spans="2:35" ht="27.75" thickBot="1" x14ac:dyDescent="0.75">
      <c r="B63" s="32"/>
      <c r="C63" s="55"/>
      <c r="D63" s="55"/>
      <c r="E63" s="55"/>
      <c r="F63" s="55"/>
      <c r="G63" s="55"/>
      <c r="H63" s="55"/>
      <c r="I63" s="45"/>
      <c r="J63" s="53"/>
      <c r="K63" s="53"/>
      <c r="L63" s="53"/>
      <c r="M63" s="53"/>
      <c r="N63" s="53"/>
      <c r="O63" s="53"/>
      <c r="P63" s="53"/>
      <c r="T63" s="72"/>
      <c r="U63" s="72"/>
      <c r="V63" s="72"/>
      <c r="W63" s="72"/>
      <c r="X63" s="72"/>
      <c r="Y63" s="72"/>
      <c r="Z63" s="92"/>
      <c r="AA63" s="92"/>
      <c r="AB63" s="72"/>
      <c r="AC63" s="92"/>
      <c r="AD63" s="72"/>
      <c r="AE63" s="92"/>
      <c r="AF63" s="92"/>
      <c r="AG63" s="92"/>
      <c r="AH63" s="72"/>
      <c r="AI63" s="92"/>
    </row>
    <row r="64" spans="2:35" ht="28.5" x14ac:dyDescent="0.75">
      <c r="B64" s="8" t="s">
        <v>54</v>
      </c>
      <c r="C64" s="40">
        <v>0</v>
      </c>
      <c r="D64" s="78">
        <v>0</v>
      </c>
      <c r="E64" s="40">
        <v>0</v>
      </c>
      <c r="F64" s="78">
        <v>0</v>
      </c>
      <c r="G64" s="76">
        <v>0.25</v>
      </c>
      <c r="H64" s="77">
        <v>0.5</v>
      </c>
      <c r="I64" s="45" t="s">
        <v>133</v>
      </c>
      <c r="J64" s="53"/>
      <c r="K64" s="53"/>
      <c r="L64" s="53"/>
      <c r="M64" s="53"/>
      <c r="N64" s="53"/>
      <c r="O64" s="53"/>
      <c r="P64" s="53"/>
      <c r="S64" s="50"/>
      <c r="T64" s="92"/>
      <c r="U64" s="92"/>
      <c r="V64" s="72"/>
      <c r="W64" s="92"/>
      <c r="X64" s="92">
        <f>IF(Menu!H64="x",((G64*$G$110)*(SUM(C46:G46))),IF(Menu!H64="o", 0, 0))</f>
        <v>0</v>
      </c>
      <c r="Y64" s="92">
        <f>IF(Menu!H34="x",((H64*$G$110)*(SUM(C46:G46))),IF(Menu!H64="o", 0, 0))</f>
        <v>0</v>
      </c>
      <c r="Z64" s="92"/>
      <c r="AA64" s="92"/>
      <c r="AB64" s="72"/>
      <c r="AC64" s="92"/>
      <c r="AD64" s="72"/>
      <c r="AE64" s="92"/>
      <c r="AF64" s="92"/>
      <c r="AG64" s="92"/>
      <c r="AH64" s="72"/>
      <c r="AI64" s="92"/>
    </row>
    <row r="65" spans="2:35" ht="27.75" thickBot="1" x14ac:dyDescent="0.75">
      <c r="B65" s="32"/>
      <c r="C65" s="55"/>
      <c r="D65" s="55"/>
      <c r="E65" s="55"/>
      <c r="F65" s="55"/>
      <c r="G65" s="53"/>
      <c r="H65" s="53"/>
      <c r="I65" s="45"/>
      <c r="J65" s="53"/>
      <c r="K65" s="53"/>
      <c r="L65" s="53"/>
      <c r="M65" s="53"/>
      <c r="N65" s="53"/>
      <c r="O65" s="53"/>
      <c r="P65" s="53"/>
      <c r="S65" s="53"/>
      <c r="T65" s="92"/>
      <c r="U65" s="92"/>
      <c r="V65" s="72"/>
      <c r="W65" s="92"/>
      <c r="X65" s="72"/>
      <c r="Y65" s="92"/>
      <c r="Z65" s="92"/>
      <c r="AA65" s="92"/>
      <c r="AB65" s="72"/>
      <c r="AC65" s="92"/>
      <c r="AD65" s="72"/>
      <c r="AE65" s="92"/>
      <c r="AF65" s="92"/>
      <c r="AG65" s="92"/>
      <c r="AH65" s="72"/>
      <c r="AI65" s="92"/>
    </row>
    <row r="66" spans="2:35" ht="28.5" x14ac:dyDescent="0.75">
      <c r="B66" s="8" t="s">
        <v>34</v>
      </c>
      <c r="C66" s="40">
        <v>0</v>
      </c>
      <c r="D66" s="78">
        <v>0</v>
      </c>
      <c r="E66" s="40">
        <v>0</v>
      </c>
      <c r="F66" s="78">
        <v>0</v>
      </c>
      <c r="G66" s="45" t="s">
        <v>130</v>
      </c>
      <c r="H66" s="53"/>
      <c r="I66" s="45"/>
      <c r="J66" s="53"/>
      <c r="K66" s="53"/>
      <c r="L66" s="53"/>
      <c r="M66" s="53"/>
      <c r="N66" s="53"/>
      <c r="O66" s="53"/>
      <c r="P66" s="53"/>
      <c r="S66" s="53"/>
      <c r="T66" s="92"/>
      <c r="U66" s="92"/>
      <c r="V66" s="72"/>
      <c r="W66" s="92"/>
      <c r="X66" s="72"/>
      <c r="Y66" s="92"/>
      <c r="Z66" s="92"/>
      <c r="AA66" s="92"/>
      <c r="AB66" s="72"/>
      <c r="AC66" s="92"/>
      <c r="AD66" s="72"/>
      <c r="AE66" s="92"/>
      <c r="AF66" s="92"/>
      <c r="AG66" s="92"/>
      <c r="AH66" s="72"/>
      <c r="AI66" s="92"/>
    </row>
    <row r="67" spans="2:35" x14ac:dyDescent="0.7">
      <c r="B67" s="3"/>
      <c r="C67" s="50"/>
      <c r="D67" s="57"/>
      <c r="E67" s="50"/>
      <c r="F67" s="53"/>
      <c r="G67" s="50"/>
      <c r="H67" s="53"/>
      <c r="I67" s="53"/>
      <c r="J67" s="53"/>
      <c r="K67" s="50"/>
      <c r="L67" s="53"/>
      <c r="M67" s="53"/>
      <c r="N67" s="53"/>
      <c r="O67" s="53"/>
      <c r="P67" s="53"/>
      <c r="T67" s="92"/>
      <c r="U67" s="92"/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</row>
    <row r="68" spans="2:35" ht="37.5" thickBot="1" x14ac:dyDescent="1">
      <c r="B68" s="4" t="s">
        <v>39</v>
      </c>
      <c r="C68" s="46"/>
      <c r="D68" s="54"/>
      <c r="E68" s="46"/>
      <c r="F68" s="55"/>
      <c r="G68" s="46"/>
      <c r="H68" s="55"/>
      <c r="I68" s="53"/>
      <c r="J68" s="53"/>
      <c r="K68" s="50"/>
      <c r="L68" s="53"/>
      <c r="M68" s="53"/>
      <c r="N68" s="53"/>
      <c r="O68" s="53"/>
      <c r="P68" s="53"/>
      <c r="T68" s="92"/>
      <c r="U68" s="92"/>
      <c r="V68" s="72"/>
      <c r="W68" s="92"/>
      <c r="X68" s="72"/>
      <c r="Y68" s="92"/>
      <c r="Z68" s="92"/>
      <c r="AA68" s="92"/>
      <c r="AB68" s="72"/>
      <c r="AC68" s="92"/>
      <c r="AD68" s="72"/>
      <c r="AE68" s="92"/>
      <c r="AF68" s="92"/>
      <c r="AG68" s="92"/>
      <c r="AH68" s="72"/>
      <c r="AI68" s="92"/>
    </row>
    <row r="69" spans="2:35" ht="28.5" x14ac:dyDescent="0.75">
      <c r="B69" s="8" t="s">
        <v>12</v>
      </c>
      <c r="C69" s="82">
        <v>0.08</v>
      </c>
      <c r="D69" s="77">
        <v>0.08</v>
      </c>
      <c r="E69" s="76">
        <v>0.08</v>
      </c>
      <c r="F69" s="77">
        <v>0.08</v>
      </c>
      <c r="G69" s="76">
        <v>0.25</v>
      </c>
      <c r="H69" s="77">
        <v>0.25</v>
      </c>
      <c r="I69" s="53" t="s">
        <v>196</v>
      </c>
      <c r="J69" s="53"/>
      <c r="K69" s="50"/>
      <c r="L69" s="53"/>
      <c r="M69" s="53"/>
      <c r="N69" s="53"/>
      <c r="O69" s="53"/>
      <c r="P69" s="53"/>
      <c r="S69" s="53"/>
      <c r="T69" s="92">
        <f>IF(Menu!D69="x",((C69*$G$110)*(SUM(C46:G46))),IF(Menu!D69="o", 0, 0))</f>
        <v>0</v>
      </c>
      <c r="U69" s="92">
        <f>IF(Menu!D69="x",((D69*$G$110)*(SUM(C46:G46))),IF(Menu!D69="o", 0, 0))</f>
        <v>0</v>
      </c>
      <c r="V69" s="72">
        <f>IF(Menu!F69="x",((E69*$G$110)*(SUM(C46:G46))),IF(Menu!F69="o", 0, 0))</f>
        <v>0</v>
      </c>
      <c r="W69" s="92">
        <f>IF(Menu!F69="x",((F69*$G$110)*(SUM(C46:G46))),IF(Menu!F69="o", 0, 0))</f>
        <v>0</v>
      </c>
      <c r="X69" s="72">
        <f>IF(Menu!H69="x",((G69*$G$110)*(SUM(C46:G46))),IF(Menu!H69="o", 0, 0))</f>
        <v>0</v>
      </c>
      <c r="Y69" s="92">
        <f>IF(Menu!H69="x",((H69*$G$110)*(SUM(C46:G46))),IF(Menu!H69="o", 0, 0))</f>
        <v>0</v>
      </c>
      <c r="Z69" s="92"/>
      <c r="AA69" s="92"/>
      <c r="AB69" s="72"/>
      <c r="AC69" s="92"/>
      <c r="AD69" s="72"/>
      <c r="AE69" s="92"/>
      <c r="AF69" s="92"/>
      <c r="AG69" s="92"/>
      <c r="AH69" s="72"/>
      <c r="AI69" s="92"/>
    </row>
    <row r="70" spans="2:35" ht="28.5" x14ac:dyDescent="0.75">
      <c r="B70" s="34"/>
      <c r="C70" s="49" t="s">
        <v>95</v>
      </c>
      <c r="D70" s="45"/>
      <c r="E70" s="81"/>
      <c r="F70" s="45"/>
      <c r="G70" s="49" t="s">
        <v>95</v>
      </c>
      <c r="H70" s="45"/>
      <c r="I70" s="81" t="s">
        <v>155</v>
      </c>
      <c r="J70" s="53"/>
      <c r="K70" s="50"/>
      <c r="L70" s="53"/>
      <c r="M70" s="53"/>
      <c r="N70" s="53"/>
      <c r="O70" s="53"/>
      <c r="P70" s="53"/>
      <c r="S70" s="50" t="s">
        <v>157</v>
      </c>
      <c r="T70" s="92"/>
      <c r="U70" s="92"/>
      <c r="V70" s="72"/>
      <c r="W70" s="92"/>
      <c r="X70" s="72"/>
      <c r="Y70" s="92"/>
      <c r="Z70" s="92"/>
      <c r="AA70" s="92"/>
      <c r="AB70" s="72"/>
      <c r="AC70" s="92"/>
      <c r="AD70" s="72"/>
      <c r="AE70" s="92"/>
      <c r="AF70" s="92"/>
      <c r="AG70" s="92"/>
      <c r="AH70" s="72"/>
      <c r="AI70" s="92"/>
    </row>
    <row r="71" spans="2:35" ht="29.25" thickBot="1" x14ac:dyDescent="0.8">
      <c r="B71" s="33"/>
      <c r="C71" s="55"/>
      <c r="D71" s="55"/>
      <c r="E71" s="55"/>
      <c r="F71" s="55"/>
      <c r="G71" s="53"/>
      <c r="H71" s="53"/>
      <c r="I71" s="53"/>
      <c r="J71" s="53"/>
      <c r="K71" s="50"/>
      <c r="L71" s="53"/>
      <c r="M71" s="53"/>
      <c r="N71" s="53"/>
      <c r="O71" s="53"/>
      <c r="P71" s="53"/>
      <c r="Q71" s="53"/>
      <c r="T71" s="92"/>
      <c r="U71" s="92"/>
      <c r="V71" s="72"/>
      <c r="W71" s="72"/>
      <c r="X71" s="72"/>
      <c r="Y71" s="92"/>
      <c r="Z71" s="92"/>
      <c r="AA71" s="92"/>
      <c r="AB71" s="72"/>
      <c r="AC71" s="92"/>
      <c r="AD71" s="72"/>
      <c r="AE71" s="92"/>
      <c r="AF71" s="92"/>
      <c r="AG71" s="92"/>
      <c r="AH71" s="72"/>
      <c r="AI71" s="92"/>
    </row>
    <row r="72" spans="2:35" ht="28.5" x14ac:dyDescent="0.75">
      <c r="B72" s="8" t="s">
        <v>57</v>
      </c>
      <c r="C72" s="40">
        <v>0</v>
      </c>
      <c r="D72" s="78">
        <v>0</v>
      </c>
      <c r="E72" s="76">
        <v>0.08</v>
      </c>
      <c r="F72" s="77">
        <v>0.08</v>
      </c>
      <c r="G72" s="53"/>
      <c r="H72" s="53"/>
      <c r="I72" s="53"/>
      <c r="J72" s="53"/>
      <c r="K72" s="50"/>
      <c r="L72" s="53"/>
      <c r="M72" s="53"/>
      <c r="N72" s="53"/>
      <c r="O72" s="53"/>
      <c r="P72" s="53"/>
      <c r="Q72" s="53"/>
      <c r="T72" s="72"/>
      <c r="U72" s="72"/>
      <c r="V72" s="92">
        <f>IF(Menu!F72="x",((E72*$G$110)*(SUM(C46:G46))),IF(Menu!F72="o", 0, 0))</f>
        <v>0</v>
      </c>
      <c r="W72" s="92">
        <f>IF(Menu!F72="x",((F72*$G$110)*(SUM(C46:G46))),IF(Menu!F72="o", 0, 0))</f>
        <v>0</v>
      </c>
      <c r="X72" s="72"/>
      <c r="Y72" s="92"/>
      <c r="Z72" s="92"/>
      <c r="AA72" s="92"/>
      <c r="AB72" s="72"/>
      <c r="AC72" s="92"/>
      <c r="AD72" s="72"/>
      <c r="AE72" s="92"/>
      <c r="AF72" s="92"/>
      <c r="AG72" s="92"/>
      <c r="AH72" s="72"/>
      <c r="AI72" s="92"/>
    </row>
    <row r="73" spans="2:35" x14ac:dyDescent="0.7">
      <c r="B73" s="2"/>
      <c r="C73" s="53"/>
      <c r="D73" s="53"/>
      <c r="E73" s="89">
        <f>$C$114</f>
        <v>5</v>
      </c>
      <c r="F73" s="90">
        <f>$C$114</f>
        <v>5</v>
      </c>
      <c r="G73" s="53" t="s">
        <v>60</v>
      </c>
      <c r="H73" s="53"/>
      <c r="I73" s="53"/>
      <c r="J73" s="53"/>
      <c r="K73" s="50"/>
      <c r="L73" s="53"/>
      <c r="M73" s="53"/>
      <c r="N73" s="53"/>
      <c r="O73" s="53"/>
      <c r="P73" s="53"/>
      <c r="Q73" s="53"/>
      <c r="T73" s="92"/>
      <c r="U73" s="92"/>
      <c r="V73" s="92">
        <f>IF(Menu!F72="x",($C$114),IF(Menu!F72="o", 0, 0))</f>
        <v>0</v>
      </c>
      <c r="W73" s="92">
        <f>IF(Menu!F72="x",($C$114),IF(Menu!F72="o", 0, 0))</f>
        <v>0</v>
      </c>
      <c r="X73" s="72"/>
      <c r="Y73" s="92"/>
      <c r="Z73" s="92"/>
      <c r="AA73" s="92"/>
      <c r="AB73" s="72"/>
      <c r="AC73" s="92"/>
      <c r="AD73" s="72"/>
      <c r="AE73" s="92"/>
      <c r="AF73" s="92"/>
      <c r="AG73" s="92"/>
      <c r="AH73" s="72"/>
      <c r="AI73" s="92"/>
    </row>
    <row r="74" spans="2:35" ht="27.75" thickBot="1" x14ac:dyDescent="0.75">
      <c r="B74" s="32"/>
      <c r="C74" s="55"/>
      <c r="D74" s="55"/>
      <c r="E74" s="55"/>
      <c r="F74" s="55"/>
      <c r="G74" s="53"/>
      <c r="H74" s="53"/>
      <c r="I74" s="53"/>
      <c r="J74" s="53"/>
      <c r="K74" s="50"/>
      <c r="L74" s="53"/>
      <c r="M74" s="53"/>
      <c r="N74" s="53"/>
      <c r="O74" s="53"/>
      <c r="P74" s="53"/>
      <c r="Q74" s="53"/>
      <c r="T74" s="92"/>
      <c r="U74" s="92"/>
      <c r="V74" s="72"/>
      <c r="W74" s="92"/>
      <c r="X74" s="72"/>
      <c r="Y74" s="92"/>
      <c r="Z74" s="92"/>
      <c r="AA74" s="92"/>
      <c r="AB74" s="72"/>
      <c r="AC74" s="92"/>
      <c r="AD74" s="72"/>
      <c r="AE74" s="92"/>
      <c r="AF74" s="92"/>
      <c r="AG74" s="92"/>
      <c r="AH74" s="72"/>
      <c r="AI74" s="92"/>
    </row>
    <row r="75" spans="2:35" ht="28.5" x14ac:dyDescent="0.75">
      <c r="B75" s="8" t="s">
        <v>61</v>
      </c>
      <c r="C75" s="40">
        <v>0</v>
      </c>
      <c r="D75" s="78">
        <v>0</v>
      </c>
      <c r="E75" s="76">
        <v>0.08</v>
      </c>
      <c r="F75" s="77">
        <v>0.08</v>
      </c>
      <c r="G75" s="50"/>
      <c r="H75" s="53"/>
      <c r="I75" s="53"/>
      <c r="J75" s="53"/>
      <c r="K75" s="50"/>
      <c r="L75" s="53"/>
      <c r="M75" s="53"/>
      <c r="N75" s="53"/>
      <c r="O75" s="53"/>
      <c r="P75" s="53"/>
      <c r="Q75" s="53"/>
      <c r="T75" s="92"/>
      <c r="U75" s="92"/>
      <c r="V75" s="92">
        <f>IF(Menu!F75="x",((E75*$G$110)*(SUM(C46:G46))),IF(Menu!F75="o", 0, 0))</f>
        <v>0</v>
      </c>
      <c r="W75" s="92">
        <f>IF(Menu!F75="x",((F75*$G$110)*(SUM(C46:G46))),IF(Menu!F75="o", 0, 0))</f>
        <v>0</v>
      </c>
      <c r="X75" s="72"/>
      <c r="Y75" s="92"/>
      <c r="Z75" s="92"/>
      <c r="AA75" s="92"/>
      <c r="AB75" s="72"/>
      <c r="AC75" s="92"/>
      <c r="AD75" s="72"/>
      <c r="AE75" s="92"/>
      <c r="AF75" s="92"/>
      <c r="AG75" s="92"/>
      <c r="AH75" s="72"/>
      <c r="AI75" s="92"/>
    </row>
    <row r="76" spans="2:35" ht="28.5" x14ac:dyDescent="0.75">
      <c r="B76" s="8"/>
      <c r="C76" s="50"/>
      <c r="D76" s="53"/>
      <c r="E76" s="51"/>
      <c r="F76" s="53"/>
      <c r="G76" s="50"/>
      <c r="H76" s="53"/>
      <c r="I76" s="53"/>
      <c r="J76" s="53"/>
      <c r="K76" s="50"/>
      <c r="L76" s="53"/>
      <c r="T76" s="92"/>
      <c r="U76" s="92"/>
      <c r="V76" s="72"/>
      <c r="W76" s="92"/>
      <c r="X76" s="72"/>
      <c r="Y76" s="92"/>
      <c r="Z76" s="92"/>
      <c r="AA76" s="92"/>
      <c r="AB76" s="72"/>
      <c r="AC76" s="92"/>
      <c r="AD76" s="72"/>
      <c r="AE76" s="92"/>
      <c r="AF76" s="92"/>
      <c r="AG76" s="92"/>
      <c r="AH76" s="72"/>
      <c r="AI76" s="92"/>
    </row>
    <row r="77" spans="2:35" x14ac:dyDescent="0.7">
      <c r="B77" s="3"/>
      <c r="C77" s="57"/>
      <c r="D77" s="57"/>
      <c r="E77" s="89">
        <f>$C$115</f>
        <v>15</v>
      </c>
      <c r="F77" s="90">
        <f>$C$115</f>
        <v>15</v>
      </c>
      <c r="G77" s="50"/>
      <c r="H77" s="53"/>
      <c r="I77" s="53"/>
      <c r="J77" s="53"/>
      <c r="K77" s="50"/>
      <c r="L77" s="53"/>
      <c r="T77" s="92"/>
      <c r="U77" s="92"/>
      <c r="V77" s="92">
        <f>IF(Menu!F75="x",($C$115),IF(Menu!F75="o", 0, 0))</f>
        <v>0</v>
      </c>
      <c r="W77" s="92">
        <f>IF(Menu!F75="x",($C$115),IF(Menu!F75="o", 0, 0))</f>
        <v>0</v>
      </c>
      <c r="X77" s="72"/>
      <c r="Y77" s="92"/>
      <c r="Z77" s="92"/>
      <c r="AA77" s="92"/>
      <c r="AB77" s="72"/>
      <c r="AC77" s="92"/>
      <c r="AD77" s="72"/>
      <c r="AE77" s="92"/>
      <c r="AF77" s="92"/>
      <c r="AG77" s="92"/>
      <c r="AH77" s="72"/>
      <c r="AI77" s="92"/>
    </row>
    <row r="78" spans="2:35" ht="27.75" thickBot="1" x14ac:dyDescent="0.75">
      <c r="B78" s="31"/>
      <c r="C78" s="54"/>
      <c r="D78" s="54"/>
      <c r="E78" s="55"/>
      <c r="F78" s="55"/>
      <c r="G78" s="46"/>
      <c r="H78" s="55"/>
      <c r="I78" s="55"/>
      <c r="J78" s="55"/>
      <c r="K78" s="46"/>
      <c r="L78" s="55"/>
      <c r="M78" s="55"/>
      <c r="N78" s="55"/>
      <c r="O78" s="55"/>
      <c r="P78" s="55"/>
      <c r="Q78" s="53"/>
      <c r="T78" s="92"/>
      <c r="U78" s="92"/>
      <c r="V78" s="72"/>
      <c r="W78" s="92"/>
      <c r="X78" s="72"/>
      <c r="Y78" s="92"/>
      <c r="Z78" s="92"/>
      <c r="AA78" s="92"/>
      <c r="AB78" s="72"/>
      <c r="AC78" s="92"/>
      <c r="AD78" s="72"/>
      <c r="AE78" s="92"/>
      <c r="AF78" s="92"/>
      <c r="AG78" s="92"/>
      <c r="AH78" s="72"/>
      <c r="AI78" s="92"/>
    </row>
    <row r="79" spans="2:35" ht="28.5" x14ac:dyDescent="0.75">
      <c r="B79" s="8" t="s">
        <v>42</v>
      </c>
      <c r="C79" s="82">
        <v>0.08</v>
      </c>
      <c r="D79" s="77">
        <v>0.08</v>
      </c>
      <c r="E79" s="76">
        <v>0.08</v>
      </c>
      <c r="F79" s="77">
        <v>0.08</v>
      </c>
      <c r="G79" s="76">
        <v>0.08</v>
      </c>
      <c r="H79" s="77">
        <v>0.08</v>
      </c>
      <c r="I79" s="76">
        <v>0.08</v>
      </c>
      <c r="J79" s="77">
        <v>0.08</v>
      </c>
      <c r="K79" s="76">
        <v>0.08</v>
      </c>
      <c r="L79" s="77">
        <v>0.08</v>
      </c>
      <c r="M79" s="76">
        <v>0.08</v>
      </c>
      <c r="N79" s="77">
        <v>0.08</v>
      </c>
      <c r="O79" s="76">
        <v>0.08</v>
      </c>
      <c r="P79" s="77">
        <v>0.08</v>
      </c>
      <c r="Q79" s="53"/>
      <c r="T79" s="92">
        <f>IF(Menu!D79="x",((C79*$G$110)*(SUM(C46:G46))),IF(Menu!D79="o", 0, 0))</f>
        <v>0</v>
      </c>
      <c r="U79" s="92">
        <f>IF(Menu!D79="x",((D79*$G$110)*(SUM(C46:G46))),IF(Menu!D79="o", 0, 0))</f>
        <v>0</v>
      </c>
      <c r="V79" s="72">
        <f>IF(Menu!F79="x",((E79*$G$110)*(SUM(C46:G46))),IF(Menu!F79="o", 0, 0))</f>
        <v>0</v>
      </c>
      <c r="W79" s="92">
        <f>IF(Menu!F79="x",((F79*$G$110)*(SUM(C46:G46))),IF(Menu!F79="o", 0, 0))</f>
        <v>0</v>
      </c>
      <c r="X79" s="72">
        <f>IF(Menu!H79="x",((G79*$G$110)*(SUM(C46:G46))),IF(Menu!H79="o", 0, 0))</f>
        <v>0</v>
      </c>
      <c r="Y79" s="92">
        <f>IF(Menu!H79="x",((H79*$G$110)*(SUM(C46:G46))),IF(Menu!H79="o", 0, 0))</f>
        <v>0</v>
      </c>
      <c r="Z79" s="92">
        <f>IF(Menu!J79="x",((I79*$G$110)*(SUM(C46:G46))),IF(Menu!J79="o", 0, 0))</f>
        <v>0</v>
      </c>
      <c r="AA79" s="92">
        <f>IF(Menu!J79="x",((J79*$G$110)*(SUM(C46:G46))),IF(Menu!J79="o", 0, 0))</f>
        <v>0</v>
      </c>
      <c r="AB79" s="72">
        <f>IF(Menu!L79="x",((K79*$G$110)*(SUM(C46:G46))),IF(Menu!L79="o", 0, 0))</f>
        <v>0</v>
      </c>
      <c r="AC79" s="92">
        <f>IF(Menu!L79="x",((L79*$G$110)*(SUM(C46:G46))),IF(Menu!L79="o", 0, 0))</f>
        <v>0</v>
      </c>
      <c r="AD79" s="72">
        <f>IF(Menu!N79="x",((M79*$G$110)*(SUM(C46:G46))),IF(Menu!N79="o", 0, 0))</f>
        <v>0</v>
      </c>
      <c r="AE79" s="92">
        <f>IF(Menu!N79="x",((N79*$G$110)*(SUM(C46:G46))),IF(Menu!N79="o", 0, 0))</f>
        <v>0</v>
      </c>
      <c r="AF79" s="92"/>
      <c r="AG79" s="92"/>
      <c r="AH79" s="72"/>
      <c r="AI79" s="92"/>
    </row>
    <row r="80" spans="2:35" x14ac:dyDescent="0.7">
      <c r="B80" s="3"/>
      <c r="C80" s="79">
        <f>$C$121</f>
        <v>11.25</v>
      </c>
      <c r="D80" s="87">
        <f>$C$121</f>
        <v>11.25</v>
      </c>
      <c r="E80" s="50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T80" s="92">
        <f>IF(Menu!F72="x",($C$121),IF(Menu!F72="o", 0, 0))</f>
        <v>0</v>
      </c>
      <c r="U80" s="92">
        <f>IF(Menu!F72="x",($C$121),IF(Menu!F72="o", 0, 0))</f>
        <v>0</v>
      </c>
      <c r="V80" s="72"/>
      <c r="W80" s="92"/>
      <c r="X80" s="72"/>
      <c r="Y80" s="92"/>
      <c r="Z80" s="92"/>
      <c r="AA80" s="92"/>
      <c r="AB80" s="72"/>
      <c r="AC80" s="92"/>
      <c r="AD80" s="72"/>
      <c r="AE80" s="92"/>
      <c r="AF80" s="92"/>
      <c r="AG80" s="92"/>
      <c r="AH80" s="72"/>
      <c r="AI80" s="92"/>
    </row>
    <row r="81" spans="2:35" x14ac:dyDescent="0.7">
      <c r="B81" s="3"/>
      <c r="C81" s="53"/>
      <c r="D81" s="53"/>
      <c r="E81" s="50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T81" s="92"/>
      <c r="U81" s="92"/>
      <c r="V81" s="72"/>
      <c r="W81" s="92"/>
      <c r="X81" s="72"/>
      <c r="Y81" s="92"/>
      <c r="Z81" s="92"/>
      <c r="AA81" s="92"/>
      <c r="AB81" s="72"/>
      <c r="AC81" s="92"/>
      <c r="AD81" s="72"/>
      <c r="AE81" s="92"/>
      <c r="AF81" s="92"/>
      <c r="AG81" s="92"/>
      <c r="AH81" s="72"/>
      <c r="AI81" s="92"/>
    </row>
    <row r="82" spans="2:35" ht="37.5" thickBot="1" x14ac:dyDescent="1">
      <c r="B82" s="4" t="s">
        <v>41</v>
      </c>
      <c r="C82" s="55"/>
      <c r="D82" s="55"/>
      <c r="E82" s="46"/>
      <c r="F82" s="55"/>
      <c r="G82" s="55"/>
      <c r="H82" s="55"/>
      <c r="I82" s="55"/>
      <c r="J82" s="55"/>
      <c r="K82" s="53"/>
      <c r="L82" s="53"/>
      <c r="M82" s="53"/>
      <c r="N82" s="53"/>
      <c r="O82" s="53"/>
      <c r="P82" s="53"/>
      <c r="Q82" s="53"/>
      <c r="T82" s="92"/>
      <c r="U82" s="92"/>
      <c r="V82" s="72"/>
      <c r="W82" s="92"/>
      <c r="X82" s="72"/>
      <c r="Y82" s="92"/>
      <c r="Z82" s="92"/>
      <c r="AA82" s="92"/>
      <c r="AB82" s="72"/>
      <c r="AC82" s="92"/>
      <c r="AD82" s="72"/>
      <c r="AE82" s="92"/>
      <c r="AF82" s="92"/>
      <c r="AG82" s="92"/>
      <c r="AH82" s="72"/>
      <c r="AI82" s="92"/>
    </row>
    <row r="83" spans="2:35" ht="28.5" x14ac:dyDescent="0.75">
      <c r="B83" s="8" t="s">
        <v>82</v>
      </c>
      <c r="C83" s="44">
        <v>0</v>
      </c>
      <c r="D83" s="78">
        <v>0</v>
      </c>
      <c r="E83" s="76">
        <v>0.08</v>
      </c>
      <c r="F83" s="77">
        <v>0.16</v>
      </c>
      <c r="G83" s="76">
        <v>0.08</v>
      </c>
      <c r="H83" s="77">
        <v>0.16</v>
      </c>
      <c r="I83" s="76">
        <v>0.08</v>
      </c>
      <c r="J83" s="77">
        <v>0.16</v>
      </c>
      <c r="K83" s="53" t="s">
        <v>134</v>
      </c>
      <c r="L83" s="53"/>
      <c r="M83" s="53"/>
      <c r="N83" s="53"/>
      <c r="O83" s="53"/>
      <c r="P83" s="53"/>
      <c r="Q83" s="53"/>
      <c r="T83" s="92"/>
      <c r="U83" s="92"/>
      <c r="V83" s="72">
        <f>IF(Menu!F83="x",(E83*2),IF(Menu!F83="o", 0, 0))</f>
        <v>0</v>
      </c>
      <c r="W83" s="72">
        <f>IF(Menu!F83="x",(F83*6),IF(Menu!F83="o", 0, 0))</f>
        <v>0</v>
      </c>
      <c r="X83" s="72">
        <f>IF(Menu!H83="x",(G83*7),IF(Menu!H83="o", 0, 0))</f>
        <v>0</v>
      </c>
      <c r="Y83" s="72">
        <f>IF(Menu!H83="x",(H83*14),IF(Menu!H83="o", 0, 0))</f>
        <v>0</v>
      </c>
      <c r="Z83" s="72">
        <f>IF(Menu!J83="x",(I83*14),IF(Menu!J83="o", 0, 0))</f>
        <v>0</v>
      </c>
      <c r="AA83" s="72">
        <f>IF(Menu!J83="x",(J83*21),IF(Menu!J83="o", 0, 0))</f>
        <v>0</v>
      </c>
      <c r="AB83" s="72"/>
      <c r="AC83" s="92"/>
      <c r="AD83" s="72"/>
      <c r="AE83" s="92"/>
      <c r="AF83" s="92"/>
      <c r="AG83" s="92"/>
      <c r="AH83" s="72"/>
      <c r="AI83" s="92"/>
    </row>
    <row r="84" spans="2:35" ht="29.25" thickBot="1" x14ac:dyDescent="0.8">
      <c r="B84" s="33"/>
      <c r="C84" s="50"/>
      <c r="D84" s="53"/>
      <c r="E84"/>
      <c r="F84" s="61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T84" s="92"/>
      <c r="U84" s="92"/>
      <c r="V84" s="72"/>
      <c r="W84" s="92"/>
      <c r="X84" s="72"/>
      <c r="Y84" s="92"/>
      <c r="Z84" s="92"/>
      <c r="AA84" s="92"/>
      <c r="AB84" s="72"/>
      <c r="AC84" s="92"/>
      <c r="AD84" s="72"/>
      <c r="AE84" s="92"/>
      <c r="AF84" s="92"/>
      <c r="AG84" s="92"/>
      <c r="AH84" s="72"/>
      <c r="AI84" s="92"/>
    </row>
    <row r="85" spans="2:35" ht="28.5" x14ac:dyDescent="0.75">
      <c r="B85" s="8" t="s">
        <v>63</v>
      </c>
      <c r="C85" s="44">
        <v>0</v>
      </c>
      <c r="D85" s="78">
        <v>0</v>
      </c>
      <c r="E85" s="44">
        <v>0</v>
      </c>
      <c r="F85" s="78">
        <v>0</v>
      </c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T85" s="92"/>
      <c r="U85" s="92"/>
      <c r="V85" s="72"/>
      <c r="W85" s="92"/>
      <c r="X85" s="72"/>
      <c r="Y85" s="92"/>
      <c r="Z85" s="92"/>
      <c r="AA85" s="92"/>
      <c r="AB85" s="72"/>
      <c r="AC85" s="92"/>
      <c r="AD85" s="72"/>
      <c r="AE85" s="92"/>
      <c r="AF85" s="92"/>
      <c r="AG85" s="92"/>
      <c r="AH85" s="72"/>
      <c r="AI85" s="92"/>
    </row>
    <row r="86" spans="2:35" ht="28.5" x14ac:dyDescent="0.75">
      <c r="B86" s="8"/>
      <c r="C86" s="50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S86" s="1"/>
      <c r="T86" s="92"/>
      <c r="U86" s="92"/>
      <c r="V86" s="72"/>
      <c r="W86" s="92"/>
      <c r="X86" s="72"/>
      <c r="Y86" s="92"/>
      <c r="Z86" s="92"/>
      <c r="AA86" s="92"/>
      <c r="AB86" s="72"/>
      <c r="AC86" s="92"/>
      <c r="AD86" s="72"/>
      <c r="AE86" s="92"/>
      <c r="AF86" s="92"/>
      <c r="AG86" s="92"/>
      <c r="AH86" s="72"/>
      <c r="AI86" s="92"/>
    </row>
    <row r="87" spans="2:35" ht="37.5" thickBot="1" x14ac:dyDescent="1">
      <c r="B87" s="4" t="s">
        <v>64</v>
      </c>
      <c r="C87" s="46"/>
      <c r="D87" s="46"/>
      <c r="E87" s="46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3"/>
      <c r="T87" s="92"/>
      <c r="U87" s="92"/>
      <c r="V87" s="72"/>
      <c r="W87" s="92"/>
      <c r="X87" s="72"/>
      <c r="Y87" s="92"/>
      <c r="Z87" s="92"/>
      <c r="AA87" s="92"/>
      <c r="AB87" s="72"/>
      <c r="AC87" s="92"/>
      <c r="AD87" s="72"/>
      <c r="AE87" s="92"/>
      <c r="AF87" s="92"/>
      <c r="AG87" s="92"/>
      <c r="AH87" s="72"/>
      <c r="AI87" s="92"/>
    </row>
    <row r="88" spans="2:35" ht="28.5" x14ac:dyDescent="0.75">
      <c r="B88" s="8" t="s">
        <v>27</v>
      </c>
      <c r="C88" s="40">
        <v>0</v>
      </c>
      <c r="D88" s="44">
        <v>0</v>
      </c>
      <c r="E88" s="83">
        <f>IF(Menu!F88="x",1,0)</f>
        <v>0</v>
      </c>
      <c r="F88" s="83">
        <f>IF(Menu!F88="x",2,0)</f>
        <v>0</v>
      </c>
      <c r="G88" s="83">
        <f>IF(Menu!H88="x",3,0)</f>
        <v>0</v>
      </c>
      <c r="H88" s="83">
        <f>IF(Menu!H88="x",4,0)</f>
        <v>0</v>
      </c>
      <c r="I88" s="83">
        <f>IF(Menu!J88="x",4,0)</f>
        <v>0</v>
      </c>
      <c r="J88" s="83">
        <f>IF(Menu!J88="x",7,0)</f>
        <v>0</v>
      </c>
      <c r="K88" s="112">
        <f>IF(Menu!L88="x",7,0)</f>
        <v>0</v>
      </c>
      <c r="L88" s="112">
        <f>IF(Menu!L88="x",10,0)</f>
        <v>0</v>
      </c>
      <c r="M88" s="112">
        <f>IF(Menu!N88="x",10,0)</f>
        <v>0</v>
      </c>
      <c r="N88" s="112">
        <f>IF(Menu!N88="x",14,0)</f>
        <v>0</v>
      </c>
      <c r="O88" s="112">
        <f>IF(Menu!P88="x",15,0)</f>
        <v>0</v>
      </c>
      <c r="P88" s="112">
        <f>IF(Menu!P88="x",17,0)</f>
        <v>0</v>
      </c>
      <c r="Q88" s="53" t="s">
        <v>197</v>
      </c>
      <c r="T88" s="92"/>
      <c r="U88" s="92"/>
      <c r="V88" s="72"/>
      <c r="W88" s="92"/>
      <c r="X88" s="72"/>
      <c r="Y88" s="92"/>
      <c r="Z88" s="92"/>
      <c r="AA88" s="92"/>
      <c r="AB88" s="72"/>
      <c r="AC88" s="92"/>
      <c r="AD88" s="72"/>
      <c r="AE88" s="92"/>
      <c r="AF88" s="92"/>
      <c r="AG88" s="92"/>
      <c r="AH88" s="72"/>
      <c r="AI88" s="92"/>
    </row>
    <row r="89" spans="2:35" ht="37.5" thickBot="1" x14ac:dyDescent="1">
      <c r="B89" s="9"/>
      <c r="C89" s="46"/>
      <c r="D89" s="46"/>
      <c r="E89" s="46"/>
      <c r="F89" s="55"/>
      <c r="G89" s="55"/>
      <c r="H89" s="55"/>
      <c r="I89" s="55"/>
      <c r="J89" s="55"/>
      <c r="K89" s="103"/>
      <c r="L89" s="103"/>
      <c r="M89" s="103"/>
      <c r="N89" s="103"/>
      <c r="O89" s="103"/>
      <c r="P89" s="103"/>
      <c r="Q89" s="53"/>
      <c r="T89" s="92"/>
      <c r="U89" s="92"/>
      <c r="V89" s="72"/>
      <c r="W89" s="92"/>
      <c r="X89" s="72"/>
      <c r="Y89" s="92"/>
      <c r="Z89" s="92"/>
      <c r="AA89" s="92"/>
      <c r="AB89" s="72"/>
      <c r="AC89" s="92"/>
      <c r="AD89" s="72"/>
      <c r="AE89" s="92"/>
      <c r="AF89" s="92"/>
      <c r="AG89" s="92"/>
      <c r="AH89" s="72"/>
      <c r="AI89" s="92"/>
    </row>
    <row r="90" spans="2:35" ht="28.5" x14ac:dyDescent="0.75">
      <c r="B90" s="8" t="s">
        <v>65</v>
      </c>
      <c r="C90" s="40">
        <v>0</v>
      </c>
      <c r="D90" s="40">
        <f>IF(Menu!F90="x", 1, 0)</f>
        <v>0</v>
      </c>
      <c r="E90" s="40">
        <f>IF(Menu!H90="x", 1, 0)</f>
        <v>0</v>
      </c>
      <c r="F90" s="40">
        <f>IF(Menu!J90="x", 1, 0)</f>
        <v>0</v>
      </c>
      <c r="G90" s="40">
        <f>IF(Menu!L90="x", 1, 0)</f>
        <v>0</v>
      </c>
      <c r="H90" s="40">
        <f>IF(Menu!N90="x", 1, 0)</f>
        <v>0</v>
      </c>
      <c r="I90" s="40">
        <f>IF(Menu!P90="x", 1, 0)</f>
        <v>0</v>
      </c>
      <c r="J90" s="40">
        <f>IF(Menu!R90="x", 1, 0)</f>
        <v>0</v>
      </c>
      <c r="K90"/>
      <c r="L90"/>
      <c r="M90"/>
      <c r="N90"/>
      <c r="O90"/>
      <c r="P90"/>
      <c r="Q90"/>
      <c r="R90"/>
      <c r="S90" s="80" t="s">
        <v>218</v>
      </c>
      <c r="T90" s="92"/>
      <c r="U90" s="92"/>
      <c r="V90" s="92">
        <f>SUM(C90:J90)*0.16*(E88+G88+I88+K88+M88+O88)*4*$G$110</f>
        <v>0</v>
      </c>
      <c r="W90" s="92">
        <f>SUM(C90:J90)*0.16*(F88+H88+J88+L88+N88+P88)*4*$G$110</f>
        <v>0</v>
      </c>
      <c r="X90" s="92"/>
      <c r="Y90" s="92"/>
      <c r="Z90" s="92"/>
      <c r="AA90" s="92"/>
      <c r="AB90" s="92"/>
      <c r="AC90" s="92"/>
      <c r="AD90" s="92"/>
      <c r="AE90" s="92"/>
      <c r="AF90" s="92"/>
      <c r="AG90" s="92"/>
      <c r="AH90" s="92"/>
      <c r="AI90" s="92"/>
    </row>
    <row r="91" spans="2:35" ht="29.25" thickBot="1" x14ac:dyDescent="0.8">
      <c r="B91" s="33"/>
      <c r="C91" s="55"/>
      <c r="D91" s="55"/>
      <c r="E91" s="55"/>
      <c r="F91" s="55"/>
      <c r="G91" s="55"/>
      <c r="H91" s="55"/>
      <c r="I91" s="55"/>
      <c r="J91" s="55"/>
      <c r="K91" s="53"/>
      <c r="L91" s="53"/>
      <c r="M91" s="50"/>
      <c r="N91" s="53"/>
      <c r="O91" s="53"/>
      <c r="P91" s="53"/>
      <c r="Q91" s="53"/>
      <c r="S91" s="1"/>
      <c r="T91" s="92"/>
      <c r="U91" s="92"/>
      <c r="V91" s="72"/>
      <c r="W91" s="92"/>
      <c r="X91" s="72"/>
      <c r="Y91" s="92"/>
      <c r="Z91" s="92"/>
      <c r="AA91" s="92"/>
      <c r="AB91" s="72"/>
      <c r="AC91" s="92"/>
      <c r="AD91" s="72"/>
      <c r="AE91" s="92"/>
      <c r="AF91" s="92"/>
      <c r="AG91" s="92"/>
      <c r="AH91" s="72"/>
      <c r="AI91" s="92"/>
    </row>
    <row r="92" spans="2:35" ht="28.5" x14ac:dyDescent="0.75">
      <c r="B92" s="8" t="s">
        <v>108</v>
      </c>
      <c r="C92" s="44">
        <v>0</v>
      </c>
      <c r="D92" s="44">
        <v>0</v>
      </c>
      <c r="E92" s="83">
        <f>IF(Menu!F92="x",0.5,0)</f>
        <v>0</v>
      </c>
      <c r="F92" s="84">
        <f>IF(Menu!F92="x",1,0)</f>
        <v>0</v>
      </c>
      <c r="G92" s="83">
        <f>IF(Menu!H92="x",1,0)</f>
        <v>0</v>
      </c>
      <c r="H92" s="84">
        <f>IF(Menu!H92="x",5,0)</f>
        <v>0</v>
      </c>
      <c r="I92" s="83">
        <f>IF(Menu!J92="x",5,0)</f>
        <v>0</v>
      </c>
      <c r="J92" s="84">
        <f>IF(Menu!J92="x",15,0)</f>
        <v>0</v>
      </c>
      <c r="K92" s="53" t="s">
        <v>227</v>
      </c>
      <c r="L92" s="53"/>
      <c r="M92" s="53"/>
      <c r="N92" s="53"/>
      <c r="O92" s="53"/>
      <c r="P92" s="53"/>
      <c r="S92" s="50"/>
      <c r="T92" s="92"/>
      <c r="U92" s="92"/>
      <c r="V92" s="72"/>
      <c r="W92" s="92"/>
      <c r="X92" s="72"/>
      <c r="Y92" s="92"/>
      <c r="Z92" s="92"/>
      <c r="AA92" s="92"/>
      <c r="AB92" s="72"/>
      <c r="AC92" s="92"/>
      <c r="AD92" s="72"/>
      <c r="AE92" s="92"/>
      <c r="AF92" s="92"/>
      <c r="AG92" s="92"/>
      <c r="AH92" s="72"/>
      <c r="AI92" s="92"/>
    </row>
    <row r="93" spans="2:35" ht="27.75" thickBot="1" x14ac:dyDescent="0.75">
      <c r="B93" s="27"/>
      <c r="C93" s="46"/>
      <c r="D93" s="46"/>
      <c r="E93" s="62"/>
      <c r="F93" s="46"/>
      <c r="G93" s="46"/>
      <c r="H93" s="55"/>
      <c r="I93" s="55"/>
      <c r="J93" s="55"/>
      <c r="K93" s="53"/>
      <c r="L93" s="53"/>
      <c r="M93" s="53"/>
      <c r="N93" s="53"/>
      <c r="O93" s="53"/>
      <c r="P93" s="53"/>
      <c r="Q93" s="53"/>
      <c r="T93" s="92"/>
      <c r="U93" s="92"/>
      <c r="V93" s="72"/>
      <c r="W93" s="92"/>
      <c r="X93" s="72"/>
      <c r="Y93" s="92"/>
      <c r="Z93" s="92"/>
      <c r="AA93" s="92"/>
      <c r="AB93" s="72"/>
      <c r="AC93" s="92"/>
      <c r="AD93" s="72"/>
      <c r="AE93" s="92"/>
      <c r="AF93" s="92"/>
      <c r="AG93" s="92"/>
      <c r="AH93" s="72"/>
      <c r="AI93" s="92"/>
    </row>
    <row r="94" spans="2:35" ht="28.5" x14ac:dyDescent="0.75">
      <c r="B94" s="8" t="s">
        <v>83</v>
      </c>
      <c r="C94" s="59">
        <v>0</v>
      </c>
      <c r="D94" s="40">
        <v>0</v>
      </c>
      <c r="E94" s="58">
        <v>0</v>
      </c>
      <c r="F94" s="111">
        <v>0</v>
      </c>
      <c r="G94" s="76">
        <v>0.16</v>
      </c>
      <c r="H94" s="77">
        <v>0.16</v>
      </c>
      <c r="I94" s="76">
        <v>0.16</v>
      </c>
      <c r="J94" s="77">
        <v>0.16</v>
      </c>
      <c r="K94"/>
      <c r="L94"/>
      <c r="M94"/>
      <c r="N94"/>
      <c r="O94"/>
      <c r="P94"/>
      <c r="Q94"/>
      <c r="R94"/>
      <c r="S94" s="1" t="s">
        <v>219</v>
      </c>
      <c r="T94" s="92"/>
      <c r="U94" s="92"/>
      <c r="V94" s="72"/>
      <c r="W94" s="92"/>
      <c r="X94" s="72">
        <f>IF(Menu!H94="x",(G94*(E92+G92+I92)*(E88+G88+I88+K88+M88+O88))*4*$G$110,IF(Menu!H94="o", 0, 0))</f>
        <v>0</v>
      </c>
      <c r="Y94" s="92">
        <f>IF(Menu!H94="x",(H94*(F92+H92+J92)*(F88+H88+J88+L88+N88+P88))*4*$G$110,IF(Menu!H94="o", 0, 0))</f>
        <v>0</v>
      </c>
      <c r="Z94" s="92">
        <f>IF(Menu!J94="x",(I94*(E92+G92+I92)*(E88+G88+I88+K88+M88+O88))*4*$G$110,IF(Menu!J94="o", 0, 0))</f>
        <v>0</v>
      </c>
      <c r="AA94" s="92">
        <f>IF(Menu!J94="x",(J94*(F92+H92+J92)*(F88+H88+J88+L88+N88+P88))*4*$G$110,IF(Menu!J94="o", 0, 0))</f>
        <v>0</v>
      </c>
      <c r="AB94" s="72"/>
      <c r="AC94" s="92"/>
      <c r="AD94" s="72"/>
      <c r="AE94" s="92"/>
      <c r="AF94" s="92"/>
      <c r="AG94" s="92"/>
      <c r="AH94" s="72"/>
      <c r="AI94" s="92"/>
    </row>
    <row r="95" spans="2:35" x14ac:dyDescent="0.7">
      <c r="B95"/>
      <c r="C95" s="53"/>
      <c r="D95" s="53"/>
      <c r="G95" s="53"/>
      <c r="H95" s="53"/>
      <c r="I95" s="51"/>
      <c r="J95" s="53"/>
      <c r="K95"/>
      <c r="L95"/>
      <c r="M95"/>
      <c r="N95"/>
      <c r="O95"/>
      <c r="P95"/>
      <c r="Q95"/>
      <c r="R95"/>
      <c r="T95" s="92"/>
      <c r="U95" s="92"/>
      <c r="V95" s="72"/>
      <c r="W95" s="92"/>
      <c r="X95" s="72"/>
      <c r="Y95" s="92"/>
      <c r="Z95" s="92"/>
      <c r="AA95" s="92"/>
      <c r="AB95" s="72"/>
      <c r="AC95" s="92"/>
      <c r="AD95" s="72"/>
      <c r="AE95" s="92"/>
      <c r="AF95" s="92"/>
      <c r="AG95" s="92"/>
      <c r="AH95" s="72"/>
      <c r="AI95" s="92"/>
    </row>
    <row r="96" spans="2:35" x14ac:dyDescent="0.7">
      <c r="B96"/>
      <c r="C96" s="53"/>
      <c r="D96" s="53"/>
      <c r="G96" s="53"/>
      <c r="H96" s="53"/>
      <c r="I96" s="85">
        <f>$C$116</f>
        <v>18.75</v>
      </c>
      <c r="J96" s="90">
        <f>$C$116</f>
        <v>18.75</v>
      </c>
      <c r="K96"/>
      <c r="L96"/>
      <c r="M96"/>
      <c r="N96"/>
      <c r="O96"/>
      <c r="P96"/>
      <c r="Q96"/>
      <c r="R96"/>
      <c r="T96" s="92"/>
      <c r="U96" s="92"/>
      <c r="V96" s="72"/>
      <c r="W96" s="92"/>
      <c r="X96" s="72"/>
      <c r="Y96" s="92"/>
      <c r="Z96" s="92">
        <f>IF(Menu!J94="x",$C$116,IF(Menu!J94="o", 0, 0))</f>
        <v>0</v>
      </c>
      <c r="AA96" s="92">
        <f>IF(Menu!J94="x",$C$116,IF(Menu!J94="o", 0, 0))</f>
        <v>0</v>
      </c>
      <c r="AB96" s="72"/>
      <c r="AC96" s="92"/>
      <c r="AD96" s="72"/>
      <c r="AE96" s="92"/>
      <c r="AF96" s="92"/>
      <c r="AG96" s="92"/>
      <c r="AH96" s="72"/>
      <c r="AI96" s="92"/>
    </row>
    <row r="97" spans="2:35" ht="28.5" x14ac:dyDescent="0.75">
      <c r="B97" s="8"/>
      <c r="C97" s="50"/>
      <c r="D97" s="53"/>
      <c r="G97" s="53"/>
      <c r="H97" s="53"/>
      <c r="I97" s="48" t="s">
        <v>203</v>
      </c>
      <c r="J97" s="90"/>
      <c r="K97" t="s">
        <v>155</v>
      </c>
      <c r="L97"/>
      <c r="M97"/>
      <c r="N97"/>
      <c r="O97"/>
      <c r="P97"/>
      <c r="Q97"/>
      <c r="R97"/>
      <c r="S97" s="50" t="s">
        <v>157</v>
      </c>
      <c r="T97" s="92"/>
      <c r="U97" s="92"/>
      <c r="V97" s="72"/>
      <c r="W97" s="92"/>
      <c r="X97" s="72"/>
      <c r="Y97" s="92"/>
      <c r="Z97" s="95"/>
      <c r="AA97" s="92"/>
      <c r="AB97" s="72"/>
      <c r="AC97" s="92"/>
      <c r="AD97" s="72"/>
      <c r="AE97" s="92"/>
      <c r="AF97" s="92"/>
      <c r="AG97" s="92"/>
      <c r="AH97" s="72"/>
      <c r="AI97" s="92"/>
    </row>
    <row r="98" spans="2:35" ht="27.75" thickBot="1" x14ac:dyDescent="0.75">
      <c r="B98" s="27"/>
      <c r="C98" s="46"/>
      <c r="D98" s="46"/>
      <c r="E98" s="55"/>
      <c r="F98" s="55"/>
      <c r="G98" s="55"/>
      <c r="H98" s="55"/>
      <c r="I98" s="55"/>
      <c r="J98" s="55"/>
      <c r="K98" s="53"/>
      <c r="L98" s="53"/>
      <c r="M98" s="53"/>
      <c r="N98" s="53"/>
      <c r="O98" s="53"/>
      <c r="P98" s="53"/>
      <c r="Q98" s="53"/>
      <c r="T98" s="92"/>
      <c r="U98" s="92"/>
      <c r="V98" s="72"/>
      <c r="W98" s="92"/>
      <c r="X98" s="72"/>
      <c r="Y98" s="92"/>
      <c r="Z98" s="92"/>
      <c r="AA98" s="92"/>
      <c r="AB98" s="72"/>
      <c r="AC98" s="92"/>
      <c r="AD98" s="72"/>
      <c r="AE98" s="92"/>
      <c r="AF98" s="92"/>
      <c r="AG98" s="92"/>
      <c r="AH98" s="72"/>
      <c r="AI98" s="92"/>
    </row>
    <row r="99" spans="2:35" ht="28.5" x14ac:dyDescent="0.75">
      <c r="B99" s="8" t="s">
        <v>84</v>
      </c>
      <c r="C99" s="59">
        <v>0</v>
      </c>
      <c r="D99" s="44">
        <v>0</v>
      </c>
      <c r="E99" s="76">
        <f>0.5*(0.5*$K$99)</f>
        <v>0</v>
      </c>
      <c r="F99" s="91">
        <f>0.5*$K$99</f>
        <v>0</v>
      </c>
      <c r="G99" s="76">
        <f>1*(0.5*$K$99)</f>
        <v>0</v>
      </c>
      <c r="H99" s="91">
        <f>1*$K$99</f>
        <v>0</v>
      </c>
      <c r="I99" s="76">
        <f>2*(0.5*$K$99)</f>
        <v>0</v>
      </c>
      <c r="J99" s="91">
        <f>2*$K$99</f>
        <v>0</v>
      </c>
      <c r="K99" s="88">
        <f>IF(Menu!F92="x",(1),IF(Menu!H92="x",(5),IF(Menu!J92="x",(15),0)))</f>
        <v>0</v>
      </c>
      <c r="L99" s="53" t="s">
        <v>162</v>
      </c>
      <c r="M99" s="53"/>
      <c r="N99" s="53"/>
      <c r="O99" s="53"/>
      <c r="P99" s="53"/>
      <c r="Q99" s="53"/>
      <c r="S99" s="1" t="s">
        <v>219</v>
      </c>
      <c r="T99" s="92"/>
      <c r="U99" s="92"/>
      <c r="V99" s="72">
        <f>IF(Menu!F99="x", (E99*(E88+G88+I88+K88+M88+O88))*4*$G$110,IF(Menu!F99="o", 0, 0))</f>
        <v>0</v>
      </c>
      <c r="W99" s="92">
        <f>IF(Menu!F99="x", (F99*(F88+H88+J88+L88+N88+P88))*4*$G$110,IF(Menu!F99="o", 0, 0))</f>
        <v>0</v>
      </c>
      <c r="X99" s="72">
        <f>IF(Menu!H99="x", (G99*(E88+G88+I88+K88+M88+O88))*4*$G$110,IF(Menu!H99="o", 0, 0))</f>
        <v>0</v>
      </c>
      <c r="Y99" s="92">
        <f>IF(Menu!H99="x", (H99*(F88+H88+J88+L88+N88+P88))*4*$G$110,IF(Menu!H99="o", 0, 0))</f>
        <v>0</v>
      </c>
      <c r="Z99" s="92">
        <f>IF(Menu!J99="x", (I99*(E88+G88+I88+K88+M88+O88))*4*$G$110,IF(Menu!J99="o", 0, 0))</f>
        <v>0</v>
      </c>
      <c r="AA99" s="92">
        <f>IF(Menu!J99="x", (J99*(F88+H88+J88+L88+N88+P88))*4*$G$1091,IF(Menu!J99="o", 0, 0))</f>
        <v>0</v>
      </c>
      <c r="AB99" s="72"/>
      <c r="AC99" s="92"/>
      <c r="AD99" s="72"/>
      <c r="AE99" s="92"/>
      <c r="AF99" s="92"/>
      <c r="AG99" s="92"/>
      <c r="AH99" s="72"/>
      <c r="AI99" s="92"/>
    </row>
    <row r="100" spans="2:35" x14ac:dyDescent="0.7">
      <c r="B100" s="3"/>
      <c r="C100" s="57"/>
      <c r="D100" s="57"/>
      <c r="E100" s="60"/>
      <c r="F100" s="53"/>
      <c r="G100" s="60"/>
      <c r="H100" s="53"/>
      <c r="I100" s="60"/>
      <c r="J100" s="53"/>
      <c r="K100" s="53"/>
      <c r="L100" s="53"/>
      <c r="M100" s="53"/>
      <c r="N100" s="53"/>
      <c r="O100" s="53"/>
      <c r="P100" s="53"/>
      <c r="Q100" s="53"/>
      <c r="T100" s="92"/>
      <c r="U100" s="92"/>
      <c r="V100" s="72"/>
      <c r="W100" s="92"/>
      <c r="X100" s="72"/>
      <c r="Y100" s="92"/>
      <c r="Z100" s="92"/>
      <c r="AA100" s="92"/>
      <c r="AB100" s="72"/>
      <c r="AC100" s="92"/>
      <c r="AD100" s="72"/>
      <c r="AE100" s="92"/>
      <c r="AF100" s="92"/>
      <c r="AG100" s="92"/>
      <c r="AH100" s="72"/>
      <c r="AI100" s="92"/>
    </row>
    <row r="101" spans="2:35" x14ac:dyDescent="0.7">
      <c r="B101" s="3"/>
      <c r="C101" s="57"/>
      <c r="D101" s="57"/>
      <c r="E101" s="89">
        <f t="shared" ref="E101:J101" si="1">$C$117</f>
        <v>25</v>
      </c>
      <c r="F101" s="90">
        <f t="shared" si="1"/>
        <v>25</v>
      </c>
      <c r="G101" s="89">
        <f t="shared" si="1"/>
        <v>25</v>
      </c>
      <c r="H101" s="90">
        <f t="shared" si="1"/>
        <v>25</v>
      </c>
      <c r="I101" s="89">
        <f t="shared" si="1"/>
        <v>25</v>
      </c>
      <c r="J101" s="90">
        <f t="shared" si="1"/>
        <v>25</v>
      </c>
      <c r="K101" s="53"/>
      <c r="L101" s="53"/>
      <c r="Q101" s="53"/>
      <c r="T101" s="92"/>
      <c r="U101" s="92"/>
      <c r="V101" s="72">
        <f>IF(Menu!F99="x", $C$117,IF(Menu!F99="o", 0, 0))</f>
        <v>0</v>
      </c>
      <c r="W101" s="72">
        <f>IF(Menu!F99="x", $C$117,IF(Menu!F99="o", 0, 0))</f>
        <v>0</v>
      </c>
      <c r="X101" s="72">
        <f>IF(Menu!H99="x", $C$117,IF(Menu!H99="o", 0, 0))</f>
        <v>0</v>
      </c>
      <c r="Y101" s="72">
        <f>IF(Menu!H99="x", $C$117,IF(Menu!H99="o", 0, 0))</f>
        <v>0</v>
      </c>
      <c r="Z101" s="72">
        <f>IF(Menu!J99="x", $C$117,IF(Menu!J99="o", 0, 0))</f>
        <v>0</v>
      </c>
      <c r="AA101" s="72">
        <f>IF(Menu!J99="x", $C$117,IF(Menu!J99="o", 0, 0))</f>
        <v>0</v>
      </c>
      <c r="AB101" s="72"/>
      <c r="AC101" s="92"/>
      <c r="AD101" s="72"/>
      <c r="AE101" s="92"/>
      <c r="AF101" s="92"/>
      <c r="AG101" s="92"/>
      <c r="AH101" s="72"/>
      <c r="AI101" s="92"/>
    </row>
    <row r="102" spans="2:35" ht="27.75" thickBot="1" x14ac:dyDescent="0.75">
      <c r="B102" s="31"/>
      <c r="C102" s="54"/>
      <c r="D102" s="54"/>
      <c r="E102" s="61"/>
      <c r="F102" s="55"/>
      <c r="G102" s="55"/>
      <c r="H102" s="55"/>
      <c r="I102" s="53"/>
      <c r="J102" s="53"/>
      <c r="K102" s="53"/>
      <c r="L102" s="53"/>
      <c r="Q102" s="53"/>
      <c r="T102" s="92"/>
      <c r="U102" s="92"/>
      <c r="V102" s="72"/>
      <c r="W102" s="92"/>
      <c r="X102" s="72"/>
      <c r="Y102" s="92"/>
      <c r="Z102" s="92"/>
      <c r="AA102" s="92"/>
      <c r="AB102" s="72"/>
      <c r="AC102" s="92"/>
      <c r="AD102" s="72"/>
      <c r="AE102" s="92"/>
      <c r="AF102" s="92"/>
      <c r="AG102" s="92"/>
      <c r="AH102" s="72"/>
      <c r="AI102" s="92"/>
    </row>
    <row r="103" spans="2:35" ht="28.5" x14ac:dyDescent="0.75">
      <c r="B103" s="8" t="s">
        <v>164</v>
      </c>
      <c r="C103" s="44">
        <v>0</v>
      </c>
      <c r="D103" s="91">
        <v>0</v>
      </c>
      <c r="E103" s="58">
        <v>0</v>
      </c>
      <c r="F103" s="91">
        <v>0</v>
      </c>
      <c r="G103" s="58">
        <v>0</v>
      </c>
      <c r="H103" s="91">
        <v>0</v>
      </c>
      <c r="I103" s="2" t="s">
        <v>168</v>
      </c>
      <c r="M103" s="50"/>
      <c r="N103" s="53"/>
      <c r="O103" s="50"/>
      <c r="P103" s="53"/>
      <c r="Q103" s="53"/>
      <c r="T103" s="92"/>
      <c r="U103" s="92"/>
      <c r="V103" s="72"/>
      <c r="W103" s="92"/>
      <c r="X103" s="72"/>
      <c r="Y103" s="92"/>
      <c r="Z103" s="92"/>
      <c r="AA103" s="92"/>
      <c r="AB103" s="72"/>
      <c r="AC103" s="92"/>
      <c r="AD103" s="72"/>
      <c r="AE103" s="92"/>
      <c r="AF103" s="92"/>
      <c r="AG103" s="92"/>
      <c r="AH103" s="72"/>
      <c r="AI103" s="92"/>
    </row>
    <row r="104" spans="2:35" x14ac:dyDescent="0.7">
      <c r="B104" s="2"/>
      <c r="C104" s="51"/>
      <c r="D104" s="2"/>
      <c r="M104" s="53"/>
      <c r="N104" s="53"/>
      <c r="O104" s="53"/>
      <c r="P104" s="53"/>
      <c r="Q104" s="53"/>
      <c r="T104" s="92"/>
      <c r="U104" s="92"/>
      <c r="V104" s="72"/>
      <c r="W104" s="92"/>
      <c r="X104" s="72"/>
      <c r="Y104" s="92"/>
      <c r="Z104" s="92"/>
      <c r="AA104" s="92"/>
      <c r="AB104" s="72"/>
      <c r="AC104" s="92"/>
      <c r="AD104" s="72"/>
      <c r="AE104" s="92"/>
      <c r="AF104" s="92"/>
      <c r="AG104" s="92"/>
      <c r="AH104" s="72"/>
      <c r="AI104" s="92"/>
    </row>
    <row r="105" spans="2:35" ht="28.5" x14ac:dyDescent="0.75">
      <c r="B105" s="8"/>
      <c r="C105" s="50"/>
      <c r="D105" s="57"/>
      <c r="E105" s="50"/>
      <c r="F105" s="53"/>
      <c r="G105" s="50"/>
      <c r="H105" s="53"/>
      <c r="I105" s="50"/>
      <c r="J105" s="53"/>
      <c r="K105" s="50"/>
      <c r="L105" s="53"/>
      <c r="M105" s="53"/>
      <c r="N105" s="53"/>
      <c r="O105" s="53"/>
      <c r="P105" s="53"/>
      <c r="Q105" s="53"/>
      <c r="T105" s="92"/>
      <c r="U105" s="92"/>
      <c r="V105" s="72"/>
      <c r="W105" s="92"/>
      <c r="X105" s="72"/>
      <c r="Y105" s="92"/>
      <c r="Z105" s="92"/>
      <c r="AA105" s="92"/>
      <c r="AB105" s="72"/>
      <c r="AC105" s="92"/>
      <c r="AD105" s="72"/>
      <c r="AE105" s="92"/>
      <c r="AF105" s="92"/>
      <c r="AG105" s="92"/>
      <c r="AH105" s="72"/>
      <c r="AI105" s="92"/>
    </row>
    <row r="106" spans="2:35" ht="37.5" thickBot="1" x14ac:dyDescent="1">
      <c r="B106" s="4" t="s">
        <v>101</v>
      </c>
      <c r="C106" s="46"/>
      <c r="D106" s="46"/>
      <c r="E106" s="55"/>
      <c r="F106" s="55"/>
      <c r="G106" s="55"/>
      <c r="H106" s="55"/>
      <c r="I106" s="53"/>
      <c r="J106" s="53"/>
      <c r="K106" s="53"/>
      <c r="L106" s="53"/>
      <c r="M106" s="53"/>
      <c r="N106" s="53"/>
      <c r="O106" s="53"/>
      <c r="P106" s="53"/>
      <c r="Q106" s="53"/>
      <c r="T106" s="92"/>
      <c r="U106" s="92"/>
      <c r="V106" s="72"/>
      <c r="W106" s="92"/>
      <c r="X106" s="72"/>
      <c r="Y106" s="92"/>
      <c r="Z106" s="92"/>
      <c r="AA106" s="92"/>
      <c r="AB106" s="72"/>
      <c r="AC106" s="92"/>
      <c r="AD106" s="72"/>
      <c r="AE106" s="92"/>
      <c r="AF106" s="92"/>
      <c r="AG106" s="92"/>
      <c r="AH106" s="72"/>
      <c r="AI106" s="92"/>
    </row>
    <row r="107" spans="2:35" ht="28.5" x14ac:dyDescent="0.75">
      <c r="B107" s="8" t="s">
        <v>66</v>
      </c>
      <c r="C107" s="40">
        <v>0</v>
      </c>
      <c r="D107" s="86">
        <v>0</v>
      </c>
      <c r="E107" s="76">
        <v>1</v>
      </c>
      <c r="F107" s="77">
        <v>2</v>
      </c>
      <c r="G107" s="76">
        <v>2</v>
      </c>
      <c r="H107" s="77">
        <v>3</v>
      </c>
      <c r="I107" s="53" t="s">
        <v>172</v>
      </c>
      <c r="J107" s="53"/>
      <c r="K107" s="53"/>
      <c r="L107" s="53"/>
      <c r="M107" s="7"/>
      <c r="T107" s="92"/>
      <c r="U107" s="92"/>
      <c r="V107" s="72">
        <f>IF(Menu!F107="x", E107*$G$110,IF(Menu!F107="o", 0, 0))</f>
        <v>0</v>
      </c>
      <c r="W107" s="92">
        <f>IF(Menu!F107="x", F107*$G$110,IF(Menu!F107="o", 0, 0))</f>
        <v>0</v>
      </c>
      <c r="X107" s="72">
        <f>IF(Menu!H107="x", G107*$G$110,IF(Menu!H107="o", 0, 0))</f>
        <v>0</v>
      </c>
      <c r="Y107" s="92">
        <f>IF(Menu!H107="x", H107*$G$110,IF(Menu!H107="o", 0, 0))</f>
        <v>0</v>
      </c>
      <c r="Z107" s="92"/>
      <c r="AA107" s="92"/>
      <c r="AB107" s="72"/>
      <c r="AC107" s="92"/>
      <c r="AD107" s="72"/>
      <c r="AE107" s="92"/>
      <c r="AF107" s="92"/>
      <c r="AG107" s="92"/>
      <c r="AH107" s="72"/>
      <c r="AI107" s="92"/>
    </row>
    <row r="108" spans="2:35" x14ac:dyDescent="0.7">
      <c r="C108" s="50"/>
      <c r="D108" s="50"/>
      <c r="E108" s="51"/>
      <c r="F108" s="53"/>
      <c r="G108" s="51"/>
      <c r="H108" s="53"/>
      <c r="I108" s="53"/>
      <c r="J108" s="53"/>
      <c r="K108" s="53"/>
      <c r="L108" s="53"/>
      <c r="M108" s="7"/>
      <c r="T108" s="92">
        <f>$C$122</f>
        <v>22</v>
      </c>
      <c r="U108" s="92">
        <f>$C$122</f>
        <v>22</v>
      </c>
      <c r="V108" s="92"/>
      <c r="W108" s="92"/>
      <c r="X108" s="92"/>
      <c r="Y108" s="92"/>
      <c r="Z108" s="92"/>
      <c r="AA108" s="92"/>
      <c r="AB108" s="92"/>
      <c r="AC108" s="92"/>
      <c r="AD108" s="92"/>
      <c r="AE108" s="92"/>
      <c r="AF108" s="92"/>
      <c r="AG108" s="92"/>
      <c r="AH108" s="92"/>
      <c r="AI108" s="92"/>
    </row>
    <row r="109" spans="2:35" ht="37.5" thickBot="1" x14ac:dyDescent="1">
      <c r="B109" s="32"/>
      <c r="C109" s="32"/>
      <c r="D109"/>
      <c r="E109"/>
      <c r="F109"/>
      <c r="G109"/>
      <c r="H109" s="7"/>
      <c r="I109" s="7"/>
      <c r="J109" s="7"/>
      <c r="K109" s="7"/>
      <c r="L109" s="7"/>
      <c r="M109" s="7"/>
      <c r="R109" s="4"/>
      <c r="S109" s="4" t="s">
        <v>126</v>
      </c>
      <c r="T109" s="67" t="s">
        <v>176</v>
      </c>
      <c r="U109" s="67">
        <f>SUM(T39:T108)+SUM(V39:V108)+SUM(X39:X108)+SUM(Z39:Z108)+SUM(AB39:AB108)+SUM(AD39:AD108)+SUM(AH39:AH108)</f>
        <v>22</v>
      </c>
      <c r="V109" s="98" t="s">
        <v>177</v>
      </c>
      <c r="W109" s="67">
        <f>SUM(U39:U108)+SUM(W39:W108)+SUM(Y39:Y108)+SUM(AA39:AA108)+SUM(AC39:AC108)++SUM(AE39:AE108)+SUM(AI39:AI108)</f>
        <v>22</v>
      </c>
      <c r="X109" s="94"/>
      <c r="Y109" s="94"/>
      <c r="Z109" s="94"/>
      <c r="AA109" s="94"/>
      <c r="AB109" s="94"/>
      <c r="AC109" s="94"/>
      <c r="AD109" s="94"/>
      <c r="AE109" s="94"/>
      <c r="AF109" s="94"/>
      <c r="AG109" s="94"/>
      <c r="AH109" s="94"/>
      <c r="AI109" s="94"/>
    </row>
    <row r="110" spans="2:35" ht="28.5" x14ac:dyDescent="0.75">
      <c r="B110" s="8" t="s">
        <v>67</v>
      </c>
      <c r="C110" s="49">
        <f>$C$122</f>
        <v>22</v>
      </c>
      <c r="D110" s="1" t="s">
        <v>173</v>
      </c>
      <c r="F110" s="5" t="s">
        <v>127</v>
      </c>
      <c r="G110" s="75">
        <v>40</v>
      </c>
      <c r="H110" s="7"/>
      <c r="I110" s="7"/>
      <c r="J110" s="7"/>
      <c r="K110" s="7"/>
      <c r="L110" s="7"/>
      <c r="M110" s="7"/>
      <c r="Q110" s="74"/>
      <c r="T110" s="102">
        <v>1</v>
      </c>
      <c r="U110" s="99"/>
      <c r="V110" s="100">
        <v>2</v>
      </c>
      <c r="W110" s="99"/>
      <c r="X110" s="100">
        <v>3</v>
      </c>
      <c r="Y110" s="99"/>
      <c r="Z110" s="99">
        <v>4</v>
      </c>
      <c r="AA110" s="99"/>
      <c r="AB110" s="100">
        <v>5</v>
      </c>
      <c r="AC110" s="99"/>
      <c r="AD110" s="100">
        <v>6</v>
      </c>
      <c r="AE110" s="99"/>
      <c r="AF110" s="100">
        <v>7</v>
      </c>
      <c r="AG110" s="99"/>
      <c r="AH110" s="100">
        <v>8</v>
      </c>
      <c r="AI110" s="101"/>
    </row>
    <row r="111" spans="2:35" ht="28.5" x14ac:dyDescent="0.75">
      <c r="B111" s="8"/>
      <c r="C111"/>
      <c r="D111" s="6"/>
      <c r="E111" s="7"/>
      <c r="F111" s="5"/>
      <c r="G111" s="5"/>
      <c r="H111" s="7"/>
      <c r="I111" s="7"/>
      <c r="J111" s="7"/>
      <c r="K111" s="7"/>
      <c r="L111" s="7"/>
    </row>
    <row r="112" spans="2:35" x14ac:dyDescent="0.7">
      <c r="B112" s="5" t="s">
        <v>147</v>
      </c>
      <c r="C112"/>
      <c r="D112" s="6"/>
      <c r="E112" s="7"/>
      <c r="F112" s="5"/>
      <c r="G112" s="5"/>
      <c r="H112" s="7"/>
      <c r="I112" s="7"/>
      <c r="J112" s="7"/>
      <c r="K112" s="7"/>
      <c r="L112" s="7"/>
    </row>
    <row r="113" spans="2:7" x14ac:dyDescent="0.7">
      <c r="B113" s="80" t="s">
        <v>142</v>
      </c>
      <c r="C113" s="1">
        <v>26.13</v>
      </c>
      <c r="D113" s="3"/>
      <c r="F113" s="1"/>
      <c r="G113" s="1"/>
    </row>
    <row r="114" spans="2:7" x14ac:dyDescent="0.7">
      <c r="B114" s="80" t="s">
        <v>144</v>
      </c>
      <c r="C114">
        <v>5</v>
      </c>
      <c r="D114"/>
      <c r="E114"/>
      <c r="F114" s="1"/>
      <c r="G114" s="1"/>
    </row>
    <row r="115" spans="2:7" x14ac:dyDescent="0.7">
      <c r="B115" s="80" t="s">
        <v>145</v>
      </c>
      <c r="C115">
        <v>15</v>
      </c>
      <c r="D115"/>
      <c r="E115"/>
    </row>
    <row r="116" spans="2:7" x14ac:dyDescent="0.7">
      <c r="B116" s="80" t="s">
        <v>146</v>
      </c>
      <c r="C116">
        <v>18.75</v>
      </c>
      <c r="D116"/>
      <c r="E116"/>
    </row>
    <row r="117" spans="2:7" x14ac:dyDescent="0.7">
      <c r="B117" s="80" t="s">
        <v>143</v>
      </c>
      <c r="C117">
        <v>25</v>
      </c>
      <c r="D117"/>
      <c r="E117"/>
    </row>
    <row r="118" spans="2:7" x14ac:dyDescent="0.7">
      <c r="B118" s="80" t="s">
        <v>158</v>
      </c>
      <c r="C118" s="1">
        <v>20.25</v>
      </c>
      <c r="D118"/>
      <c r="E118"/>
    </row>
    <row r="119" spans="2:7" x14ac:dyDescent="0.7">
      <c r="B119" s="1" t="s">
        <v>159</v>
      </c>
      <c r="C119">
        <v>22.28</v>
      </c>
      <c r="D119"/>
      <c r="E119"/>
    </row>
    <row r="120" spans="2:7" x14ac:dyDescent="0.7">
      <c r="B120" s="1" t="s">
        <v>160</v>
      </c>
      <c r="C120" s="1">
        <v>35.64</v>
      </c>
    </row>
    <row r="121" spans="2:7" x14ac:dyDescent="0.7">
      <c r="B121" s="1" t="s">
        <v>161</v>
      </c>
      <c r="C121" s="1">
        <v>11.25</v>
      </c>
    </row>
    <row r="122" spans="2:7" x14ac:dyDescent="0.7">
      <c r="B122" s="1" t="s">
        <v>171</v>
      </c>
      <c r="C122" s="1">
        <v>22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Menu</vt:lpstr>
      <vt:lpstr>Back-end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 clarkson</dc:creator>
  <cp:lastModifiedBy>Patrick Clarkson</cp:lastModifiedBy>
  <dcterms:created xsi:type="dcterms:W3CDTF">2024-07-24T12:39:26Z</dcterms:created>
  <dcterms:modified xsi:type="dcterms:W3CDTF">2024-11-01T05:28:27Z</dcterms:modified>
</cp:coreProperties>
</file>